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New folder (5)\"/>
    </mc:Choice>
  </mc:AlternateContent>
  <bookViews>
    <workbookView xWindow="0" yWindow="0" windowWidth="20490" windowHeight="7650"/>
  </bookViews>
  <sheets>
    <sheet name="حقوق سالیانه" sheetId="1" r:id="rId1"/>
    <sheet name="ساعتی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2" i="1" l="1"/>
  <c r="C32" i="1" l="1"/>
  <c r="C23" i="1"/>
  <c r="C11" i="2" s="1"/>
  <c r="C29" i="1" l="1"/>
  <c r="C4" i="2" l="1"/>
  <c r="C3" i="2"/>
  <c r="C21" i="1" l="1"/>
  <c r="C20" i="1"/>
  <c r="C19" i="1"/>
  <c r="C14" i="1"/>
  <c r="C10" i="1" l="1"/>
  <c r="C13" i="1"/>
  <c r="C9" i="1"/>
  <c r="C34" i="1" s="1"/>
  <c r="C12" i="1"/>
  <c r="C11" i="1"/>
  <c r="C16" i="1"/>
  <c r="C2" i="2" s="1"/>
  <c r="C15" i="1"/>
  <c r="C9" i="2" s="1"/>
  <c r="C3" i="1"/>
  <c r="C28" i="1" l="1"/>
  <c r="C26" i="1"/>
  <c r="C14" i="2" s="1"/>
  <c r="C36" i="1"/>
  <c r="C25" i="1"/>
  <c r="C13" i="2" s="1"/>
  <c r="C35" i="1"/>
  <c r="C5" i="2"/>
  <c r="C6" i="2" s="1"/>
  <c r="C24" i="1"/>
  <c r="C12" i="2" s="1"/>
  <c r="C8" i="2"/>
  <c r="C30" i="1"/>
  <c r="C7" i="2"/>
  <c r="C22" i="1"/>
  <c r="C18" i="1"/>
  <c r="C17" i="1"/>
  <c r="C10" i="2" s="1"/>
  <c r="C16" i="2" l="1"/>
  <c r="C17" i="2" s="1"/>
</calcChain>
</file>

<file path=xl/comments1.xml><?xml version="1.0" encoding="utf-8"?>
<comments xmlns="http://schemas.openxmlformats.org/spreadsheetml/2006/main">
  <authors>
    <author>Admin</author>
  </authors>
  <commentList>
    <comment ref="C5" authorId="0" shapeId="0">
      <text>
        <r>
          <rPr>
            <b/>
            <sz val="9"/>
            <color indexed="81"/>
            <rFont val="Tahoma"/>
          </rPr>
          <t>مبلغ کمک هزینه اقلام مصرفی خانوار به عنوان مزایای رفاهی و انگیزه ای موضوع تبصره ۳ ماده ۳۶ قانون کار از سوی کارفرمایان پرداخت می شود.</t>
        </r>
        <r>
          <rPr>
            <sz val="9"/>
            <color indexed="81"/>
            <rFont val="Tahoma"/>
          </rPr>
          <t xml:space="preserve">
</t>
        </r>
      </text>
    </comment>
    <comment ref="C6" authorId="0" shapeId="0">
      <text>
        <r>
          <rPr>
            <sz val="9"/>
            <color indexed="81"/>
            <rFont val="Tahoma"/>
          </rPr>
          <t>نرخ پایه سنوات در سال 1401 در مورد کارگران دارای قرارداد دائم و موقت مشمول قانون کار که دارای یک سال سابقه کار شده و یا یک سال از دریافت آخرین پایه (سنوات) آنان در همان کارگاه گذشته باشد، اعم از اینکه حق سنوات یا مزایای پایان کار خود را تسویه کرده باشند یا خیر، تعیین می‌گردد</t>
        </r>
      </text>
    </comment>
    <comment ref="C9" authorId="0" shapeId="0">
      <text>
        <r>
          <rPr>
            <b/>
            <sz val="9"/>
            <color indexed="81"/>
            <rFont val="Tahoma"/>
          </rPr>
          <t>به شرطی که بیمه شده حداقل دارای 2 سال سابقه بیمه تامین اجتماعی داشته باشد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<sst xmlns="http://schemas.openxmlformats.org/spreadsheetml/2006/main" count="53" uniqueCount="50">
  <si>
    <t>ردیف</t>
  </si>
  <si>
    <t>عنوان</t>
  </si>
  <si>
    <t>مبلغ</t>
  </si>
  <si>
    <t>حقوق ماهیانه 30 روزه</t>
  </si>
  <si>
    <t>حقوق ماهیانه 31 روزه</t>
  </si>
  <si>
    <t>حق مسکن ماهیانه</t>
  </si>
  <si>
    <t xml:space="preserve">حق اولاد برای هر فرزند زیر 18 سال (یک فرزند) </t>
  </si>
  <si>
    <t xml:space="preserve">حق اولاد برای هر فرزند زیر 18 سال (دو فرزند) </t>
  </si>
  <si>
    <t xml:space="preserve">حق اولاد برای هر فرزند زیر 18 سال (سه فرزند) </t>
  </si>
  <si>
    <t>سنوات خدمت معادل 30 روز حقوق برای هر سال</t>
  </si>
  <si>
    <t>سنوات خدمت معادل 2.5 روز حقوق برای هر ماه</t>
  </si>
  <si>
    <t>مزد هر ساعت کار عادی (برابر با مزد روزانه تقسیم بر 7.33)</t>
  </si>
  <si>
    <t>فوق العاده اضافه کاری 1.4 برابر مزد عادی هر ساعت</t>
  </si>
  <si>
    <t xml:space="preserve">فوق العاده نوبت کاری برای ماه 30 روزه (صبح عصر 10 درصد حقوق ماهیانه) </t>
  </si>
  <si>
    <t xml:space="preserve">فوق العاده نوبت کاری برای ماه 30 روزه (صبح عصر شب 15 درصد حقوق ماهیانه) </t>
  </si>
  <si>
    <t xml:space="preserve">فوق العاده نوبت کاری برای ماه 30 روزه (صبح شب و یا عصر شب 22.5 درصد حقوق ماهیانه) </t>
  </si>
  <si>
    <t>تعطیل کاری هر ساعت (40درصد مزد ساعتی )</t>
  </si>
  <si>
    <t>مزد ساعتی</t>
  </si>
  <si>
    <t>حق مسکن به ازای هر ساعت</t>
  </si>
  <si>
    <t>بن کارگری به ازای هر ساعت</t>
  </si>
  <si>
    <t>حق اولاد برای هر فرزند زیر 18 سال (یک فرزند) به ازای هر ساعت</t>
  </si>
  <si>
    <t>حق اولاد برای هر فرزند زیر 18 سال (دو فرزند) به ازای هر ساعت</t>
  </si>
  <si>
    <t>حق اولاد برای هر فرزند زیر 18 سال (سه فرزند) به ازای هر ساعت</t>
  </si>
  <si>
    <t>عیدی پاداش 98 (معادل 60 روز حقوق برای هر سال) به ازای هر ساعت</t>
  </si>
  <si>
    <t>سنوات خدمت 98 (معادل 30 روز حقوق برای هر سال) به ازای هر ساعت</t>
  </si>
  <si>
    <t>حداقل پرداخت به ازای هر ساعت کار در قرارداد ساعتی</t>
  </si>
  <si>
    <t>پرداخت به ازای هر روز کاری در قرارداد ساعتی</t>
  </si>
  <si>
    <t>اضافه می شود حق بیمه سهم کارفرما</t>
  </si>
  <si>
    <t>مرخصی برای هر روز (بدون احتساب حق اولاد)</t>
  </si>
  <si>
    <t>مرخصی برای هر روز (با احتساب یک فرزند )</t>
  </si>
  <si>
    <t>مرخصی برای هر روز (با احتساب دو فرزند )</t>
  </si>
  <si>
    <t>مرخصی برای هر روز (با احتساب سه فرزند )</t>
  </si>
  <si>
    <t>محاسبه 2.5 روز مرخصی برای هر ماه به ازای هر ساعت (بدون احتساب فرزند)</t>
  </si>
  <si>
    <t>محاسبه 2.5 روز مرخصی برای هر ماه به ازای هر ساعت ( با احتساب یک فرزند)</t>
  </si>
  <si>
    <t>محاسبه 2.5 روز مرخصی برای هر ماه به ازای هر ساعت (با احتساب دو فرزند)</t>
  </si>
  <si>
    <t>محاسبه 2.5 روز مرخصی برای هر ماه به ازای هر ساعت (با احتساب سه فرزند)</t>
  </si>
  <si>
    <t xml:space="preserve">پایه سنوات به ازای هر روز </t>
  </si>
  <si>
    <t xml:space="preserve">مجموع دریافتی کارگر مجرد  برای ماه 30 روزه </t>
  </si>
  <si>
    <t>پایه سنوات ماهیانه 30 روزه</t>
  </si>
  <si>
    <t xml:space="preserve">حداقل هزینه حقوق </t>
  </si>
  <si>
    <t>حداقل حقوق پرداختی با احتساب سنوات و عیدی ماهیانه</t>
  </si>
  <si>
    <t>مزد روزانه</t>
  </si>
  <si>
    <t>عیدی پاداش معادل 60 روز حقوق برای هر سال</t>
  </si>
  <si>
    <t>عیدی پاداش  معادل 5 روز حقوق برای هر ماه</t>
  </si>
  <si>
    <t>مجموع دریافتی کارگر  برای ماه 30 روزه + با یک فرزند</t>
  </si>
  <si>
    <t>مجموع دریافتی کارگر  برای ماه 30 روزه + با دو فرزند</t>
  </si>
  <si>
    <t>مجموع دریافتی کارگر  برای ماه 30 روزه + با سه فرزند</t>
  </si>
  <si>
    <t>فوق العاده شب کاری (بدون سابقه کار) 35% مزد ساعتی بابت هر ساعت</t>
  </si>
  <si>
    <t>فوق العاده اضافه کاری (بدون سابقه کار) 1.4 برابر مزد عادی هر ساعت</t>
  </si>
  <si>
    <t>بن کارگری ماهیانه (حق خوار و بار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</si>
</sst>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 * #,##0_-[$ريال-429]_ ;_ * #,##0\-[$ريال-429]_ ;_ * &quot;-&quot;??_-[$ريال-429]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Zar"/>
      <charset val="178"/>
    </font>
    <font>
      <b/>
      <sz val="12"/>
      <color theme="1"/>
      <name val="B Nazanin"/>
      <charset val="178"/>
    </font>
    <font>
      <sz val="9"/>
      <color indexed="81"/>
      <name val="Tahoma"/>
    </font>
    <font>
      <b/>
      <sz val="9"/>
      <color indexed="81"/>
      <name val="Tahoma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65" fontId="2" fillId="0" borderId="0" xfId="1" applyNumberFormat="1" applyFont="1" applyAlignment="1"/>
    <xf numFmtId="0" fontId="3" fillId="2" borderId="0" xfId="0" applyFont="1" applyFill="1"/>
    <xf numFmtId="0" fontId="3" fillId="3" borderId="0" xfId="0" applyFont="1" applyFill="1"/>
    <xf numFmtId="165" fontId="3" fillId="3" borderId="0" xfId="1" applyNumberFormat="1" applyFont="1" applyFill="1" applyAlignment="1"/>
    <xf numFmtId="165" fontId="3" fillId="2" borderId="0" xfId="1" applyNumberFormat="1" applyFont="1" applyFill="1" applyAlignment="1"/>
    <xf numFmtId="0" fontId="4" fillId="0" borderId="0" xfId="0" applyFont="1"/>
    <xf numFmtId="165" fontId="4" fillId="0" borderId="0" xfId="1" applyNumberFormat="1" applyFont="1" applyAlignment="1"/>
    <xf numFmtId="165" fontId="3" fillId="0" borderId="0" xfId="1" applyNumberFormat="1" applyFont="1" applyFill="1" applyAlignment="1"/>
    <xf numFmtId="0" fontId="0" fillId="0" borderId="0" xfId="0" applyFill="1"/>
    <xf numFmtId="0" fontId="2" fillId="3" borderId="0" xfId="0" applyFont="1" applyFill="1"/>
    <xf numFmtId="0" fontId="5" fillId="0" borderId="0" xfId="0" applyFont="1"/>
    <xf numFmtId="0" fontId="2" fillId="4" borderId="0" xfId="0" applyFont="1" applyFill="1"/>
    <xf numFmtId="0" fontId="2" fillId="2" borderId="0" xfId="0" applyFont="1" applyFill="1"/>
    <xf numFmtId="0" fontId="2" fillId="5" borderId="0" xfId="0" applyFont="1" applyFill="1"/>
    <xf numFmtId="165" fontId="2" fillId="5" borderId="0" xfId="1" applyNumberFormat="1" applyFont="1" applyFill="1" applyAlignment="1"/>
    <xf numFmtId="0" fontId="2" fillId="6" borderId="0" xfId="0" applyFont="1" applyFill="1"/>
    <xf numFmtId="165" fontId="2" fillId="6" borderId="0" xfId="1" applyNumberFormat="1" applyFont="1" applyFill="1" applyAlignment="1"/>
    <xf numFmtId="0" fontId="2" fillId="0" borderId="1" xfId="0" applyFont="1" applyBorder="1"/>
    <xf numFmtId="165" fontId="2" fillId="0" borderId="2" xfId="1" applyNumberFormat="1" applyFont="1" applyBorder="1" applyAlignment="1"/>
    <xf numFmtId="0" fontId="2" fillId="0" borderId="3" xfId="0" applyFont="1" applyBorder="1"/>
    <xf numFmtId="165" fontId="2" fillId="0" borderId="4" xfId="1" applyNumberFormat="1" applyFont="1" applyBorder="1" applyAlignment="1"/>
    <xf numFmtId="165" fontId="2" fillId="0" borderId="4" xfId="0" applyNumberFormat="1" applyFont="1" applyBorder="1"/>
    <xf numFmtId="0" fontId="2" fillId="0" borderId="5" xfId="0" applyFont="1" applyBorder="1"/>
    <xf numFmtId="165" fontId="2" fillId="0" borderId="6" xfId="0" applyNumberFormat="1" applyFont="1" applyBorder="1"/>
    <xf numFmtId="165" fontId="2" fillId="0" borderId="6" xfId="1" applyNumberFormat="1" applyFont="1" applyBorder="1" applyAlignment="1"/>
    <xf numFmtId="165" fontId="2" fillId="0" borderId="2" xfId="0" applyNumberFormat="1" applyFont="1" applyBorder="1"/>
    <xf numFmtId="0" fontId="3" fillId="0" borderId="0" xfId="0" applyFont="1"/>
    <xf numFmtId="165" fontId="3" fillId="0" borderId="0" xfId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6"/>
  <sheetViews>
    <sheetView rightToLeft="1" tabSelected="1" topLeftCell="A16" workbookViewId="0">
      <selection activeCell="E30" sqref="E30"/>
    </sheetView>
  </sheetViews>
  <sheetFormatPr defaultColWidth="8.7109375" defaultRowHeight="18" x14ac:dyDescent="0.45"/>
  <cols>
    <col min="1" max="1" width="5.140625" style="1" bestFit="1" customWidth="1"/>
    <col min="2" max="2" width="57.42578125" style="1" bestFit="1" customWidth="1"/>
    <col min="3" max="3" width="15.42578125" style="2" bestFit="1" customWidth="1"/>
    <col min="4" max="16384" width="8.7109375" style="1"/>
  </cols>
  <sheetData>
    <row r="1" spans="1:3" s="7" customFormat="1" ht="19.5" x14ac:dyDescent="0.5">
      <c r="A1" s="7" t="s">
        <v>0</v>
      </c>
      <c r="B1" s="7" t="s">
        <v>1</v>
      </c>
      <c r="C1" s="8" t="s">
        <v>2</v>
      </c>
    </row>
    <row r="2" spans="1:3" x14ac:dyDescent="0.45">
      <c r="A2" s="1">
        <v>1</v>
      </c>
      <c r="B2" s="1" t="s">
        <v>3</v>
      </c>
      <c r="C2" s="2">
        <f>C4*30</f>
        <v>53082840</v>
      </c>
    </row>
    <row r="3" spans="1:3" x14ac:dyDescent="0.45">
      <c r="A3" s="1">
        <v>2</v>
      </c>
      <c r="B3" s="1" t="s">
        <v>4</v>
      </c>
      <c r="C3" s="2">
        <f>C4*31</f>
        <v>54852268</v>
      </c>
    </row>
    <row r="4" spans="1:3" ht="19.5" x14ac:dyDescent="0.5">
      <c r="A4" s="14">
        <v>3</v>
      </c>
      <c r="B4" s="3" t="s">
        <v>41</v>
      </c>
      <c r="C4" s="6">
        <v>1769428</v>
      </c>
    </row>
    <row r="5" spans="1:3" ht="19.5" x14ac:dyDescent="0.5">
      <c r="A5" s="28">
        <v>4</v>
      </c>
      <c r="B5" s="28" t="s">
        <v>49</v>
      </c>
      <c r="C5" s="29">
        <v>11000000</v>
      </c>
    </row>
    <row r="6" spans="1:3" x14ac:dyDescent="0.45">
      <c r="A6" s="1">
        <v>5</v>
      </c>
      <c r="B6" s="1" t="s">
        <v>36</v>
      </c>
      <c r="C6" s="2">
        <f>C7/30</f>
        <v>70000</v>
      </c>
    </row>
    <row r="7" spans="1:3" ht="19.5" x14ac:dyDescent="0.5">
      <c r="A7" s="28">
        <v>6</v>
      </c>
      <c r="B7" s="28" t="s">
        <v>38</v>
      </c>
      <c r="C7" s="29">
        <v>2100000</v>
      </c>
    </row>
    <row r="8" spans="1:3" ht="19.5" x14ac:dyDescent="0.5">
      <c r="A8" s="28">
        <v>7</v>
      </c>
      <c r="B8" s="28" t="s">
        <v>5</v>
      </c>
      <c r="C8" s="29">
        <v>9000000</v>
      </c>
    </row>
    <row r="9" spans="1:3" x14ac:dyDescent="0.45">
      <c r="A9" s="1">
        <v>10</v>
      </c>
      <c r="B9" s="1" t="s">
        <v>6</v>
      </c>
      <c r="C9" s="2">
        <f>C4*3*1</f>
        <v>5308284</v>
      </c>
    </row>
    <row r="10" spans="1:3" x14ac:dyDescent="0.45">
      <c r="A10" s="1">
        <v>11</v>
      </c>
      <c r="B10" s="1" t="s">
        <v>7</v>
      </c>
      <c r="C10" s="2">
        <f>C4*3*2</f>
        <v>10616568</v>
      </c>
    </row>
    <row r="11" spans="1:3" x14ac:dyDescent="0.45">
      <c r="A11" s="1">
        <v>12</v>
      </c>
      <c r="B11" s="1" t="s">
        <v>8</v>
      </c>
      <c r="C11" s="2">
        <f>C4*3*3</f>
        <v>15924852</v>
      </c>
    </row>
    <row r="12" spans="1:3" x14ac:dyDescent="0.45">
      <c r="A12" s="17">
        <v>13</v>
      </c>
      <c r="B12" s="17" t="s">
        <v>42</v>
      </c>
      <c r="C12" s="18">
        <f>C4*60</f>
        <v>106165680</v>
      </c>
    </row>
    <row r="13" spans="1:3" x14ac:dyDescent="0.45">
      <c r="A13" s="1">
        <v>14</v>
      </c>
      <c r="B13" s="1" t="s">
        <v>43</v>
      </c>
      <c r="C13" s="2">
        <f>C4*5</f>
        <v>8847140</v>
      </c>
    </row>
    <row r="14" spans="1:3" x14ac:dyDescent="0.45">
      <c r="A14" s="17">
        <v>15</v>
      </c>
      <c r="B14" s="17" t="s">
        <v>9</v>
      </c>
      <c r="C14" s="18">
        <f>C2</f>
        <v>53082840</v>
      </c>
    </row>
    <row r="15" spans="1:3" x14ac:dyDescent="0.45">
      <c r="A15" s="1">
        <v>16</v>
      </c>
      <c r="B15" s="1" t="s">
        <v>10</v>
      </c>
      <c r="C15" s="2">
        <f>C4*2.5</f>
        <v>4423570</v>
      </c>
    </row>
    <row r="16" spans="1:3" ht="19.5" x14ac:dyDescent="0.5">
      <c r="A16" s="13">
        <v>17</v>
      </c>
      <c r="B16" s="4" t="s">
        <v>11</v>
      </c>
      <c r="C16" s="5">
        <f>C4/7.33</f>
        <v>241395.36152796727</v>
      </c>
    </row>
    <row r="17" spans="1:3" x14ac:dyDescent="0.45">
      <c r="A17" s="15">
        <v>18</v>
      </c>
      <c r="B17" s="15" t="s">
        <v>48</v>
      </c>
      <c r="C17" s="16">
        <f>C16*1.4</f>
        <v>337953.50613915414</v>
      </c>
    </row>
    <row r="18" spans="1:3" x14ac:dyDescent="0.45">
      <c r="A18" s="13">
        <v>19</v>
      </c>
      <c r="B18" s="15" t="s">
        <v>47</v>
      </c>
      <c r="C18" s="16">
        <f>C16*35/100</f>
        <v>84488.376534788535</v>
      </c>
    </row>
    <row r="19" spans="1:3" x14ac:dyDescent="0.45">
      <c r="A19" s="1">
        <v>20</v>
      </c>
      <c r="B19" s="1" t="s">
        <v>13</v>
      </c>
      <c r="C19" s="2">
        <f>C2*10/100</f>
        <v>5308284</v>
      </c>
    </row>
    <row r="20" spans="1:3" x14ac:dyDescent="0.45">
      <c r="A20" s="1">
        <v>21</v>
      </c>
      <c r="B20" s="1" t="s">
        <v>14</v>
      </c>
      <c r="C20" s="2">
        <f>C2*15/100</f>
        <v>7962426</v>
      </c>
    </row>
    <row r="21" spans="1:3" x14ac:dyDescent="0.45">
      <c r="A21" s="1">
        <v>22</v>
      </c>
      <c r="B21" s="1" t="s">
        <v>15</v>
      </c>
      <c r="C21" s="2">
        <f>C2*22.5/100</f>
        <v>11943639</v>
      </c>
    </row>
    <row r="22" spans="1:3" x14ac:dyDescent="0.45">
      <c r="A22" s="1">
        <v>23</v>
      </c>
      <c r="B22" s="1" t="s">
        <v>16</v>
      </c>
      <c r="C22" s="2">
        <f>C16*40/100</f>
        <v>96558.144611186901</v>
      </c>
    </row>
    <row r="23" spans="1:3" x14ac:dyDescent="0.45">
      <c r="A23" s="1">
        <v>24</v>
      </c>
      <c r="B23" s="1" t="s">
        <v>28</v>
      </c>
      <c r="C23" s="2">
        <f>(C2+C5+C8)/30</f>
        <v>2436094.6666666665</v>
      </c>
    </row>
    <row r="24" spans="1:3" x14ac:dyDescent="0.45">
      <c r="A24" s="1">
        <v>25</v>
      </c>
      <c r="B24" s="1" t="s">
        <v>29</v>
      </c>
      <c r="C24" s="2">
        <f>C23+(C9/30)</f>
        <v>2613037.4666666663</v>
      </c>
    </row>
    <row r="25" spans="1:3" x14ac:dyDescent="0.45">
      <c r="A25" s="1">
        <v>26</v>
      </c>
      <c r="B25" s="1" t="s">
        <v>30</v>
      </c>
      <c r="C25" s="2">
        <f>C23+(C10/30)</f>
        <v>2789980.2666666666</v>
      </c>
    </row>
    <row r="26" spans="1:3" x14ac:dyDescent="0.45">
      <c r="A26" s="1">
        <v>27</v>
      </c>
      <c r="B26" s="1" t="s">
        <v>31</v>
      </c>
      <c r="C26" s="2">
        <f>C23+(C11/30)</f>
        <v>2966923.0666666664</v>
      </c>
    </row>
    <row r="27" spans="1:3" ht="18.75" thickBot="1" x14ac:dyDescent="0.5"/>
    <row r="28" spans="1:3" x14ac:dyDescent="0.45">
      <c r="B28" s="19" t="s">
        <v>40</v>
      </c>
      <c r="C28" s="20">
        <f>C2+C5+C8+C13+C15</f>
        <v>86353550</v>
      </c>
    </row>
    <row r="29" spans="1:3" x14ac:dyDescent="0.45">
      <c r="B29" s="21" t="s">
        <v>27</v>
      </c>
      <c r="C29" s="22">
        <f>(C2+C8)*23/100</f>
        <v>14279053.199999999</v>
      </c>
    </row>
    <row r="30" spans="1:3" ht="18.75" thickBot="1" x14ac:dyDescent="0.5">
      <c r="B30" s="24" t="s">
        <v>39</v>
      </c>
      <c r="C30" s="26">
        <f>C28+C29</f>
        <v>100632603.2</v>
      </c>
    </row>
    <row r="31" spans="1:3" ht="18.75" thickBot="1" x14ac:dyDescent="0.5"/>
    <row r="32" spans="1:3" x14ac:dyDescent="0.45">
      <c r="B32" s="19" t="s">
        <v>37</v>
      </c>
      <c r="C32" s="27">
        <f>(C2+C5+C8)</f>
        <v>73082840</v>
      </c>
    </row>
    <row r="33" spans="2:3" x14ac:dyDescent="0.45">
      <c r="B33" s="21"/>
      <c r="C33" s="23"/>
    </row>
    <row r="34" spans="2:3" x14ac:dyDescent="0.45">
      <c r="B34" s="21" t="s">
        <v>44</v>
      </c>
      <c r="C34" s="23">
        <f>C32+C9</f>
        <v>78391124</v>
      </c>
    </row>
    <row r="35" spans="2:3" x14ac:dyDescent="0.45">
      <c r="B35" s="21" t="s">
        <v>45</v>
      </c>
      <c r="C35" s="23">
        <f>C32+C10</f>
        <v>83699408</v>
      </c>
    </row>
    <row r="36" spans="2:3" ht="18.75" thickBot="1" x14ac:dyDescent="0.5">
      <c r="B36" s="24" t="s">
        <v>46</v>
      </c>
      <c r="C36" s="25">
        <f>C32+C11</f>
        <v>89007692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workbookViewId="0">
      <selection activeCell="C3" sqref="C3"/>
    </sheetView>
  </sheetViews>
  <sheetFormatPr defaultRowHeight="15" x14ac:dyDescent="0.25"/>
  <cols>
    <col min="1" max="1" width="4.140625" bestFit="1" customWidth="1"/>
    <col min="2" max="2" width="48" bestFit="1" customWidth="1"/>
    <col min="3" max="3" width="15.7109375" customWidth="1"/>
    <col min="6" max="6" width="42.28515625" bestFit="1" customWidth="1"/>
    <col min="7" max="7" width="15.42578125" bestFit="1" customWidth="1"/>
  </cols>
  <sheetData>
    <row r="1" spans="1:7" s="1" customFormat="1" ht="18" x14ac:dyDescent="0.45">
      <c r="A1" s="1" t="s">
        <v>0</v>
      </c>
      <c r="B1" s="1" t="s">
        <v>1</v>
      </c>
      <c r="C1" s="1" t="s">
        <v>2</v>
      </c>
    </row>
    <row r="2" spans="1:7" ht="19.5" x14ac:dyDescent="0.5">
      <c r="A2" s="11"/>
      <c r="B2" s="11" t="s">
        <v>17</v>
      </c>
      <c r="C2" s="5">
        <f>'حقوق سالیانه'!C16</f>
        <v>241395.36152796727</v>
      </c>
    </row>
    <row r="3" spans="1:7" ht="19.5" x14ac:dyDescent="0.5">
      <c r="A3" s="1">
        <v>1</v>
      </c>
      <c r="B3" s="1" t="s">
        <v>19</v>
      </c>
      <c r="C3" s="9">
        <f>('حقوق سالیانه'!C5/30)/7.33</f>
        <v>50022.737608003641</v>
      </c>
    </row>
    <row r="4" spans="1:7" ht="19.5" x14ac:dyDescent="0.5">
      <c r="A4" s="1">
        <v>2</v>
      </c>
      <c r="B4" s="1" t="s">
        <v>18</v>
      </c>
      <c r="C4" s="9">
        <f>('حقوق سالیانه'!C8/30)/7.33</f>
        <v>40927.694406548428</v>
      </c>
    </row>
    <row r="5" spans="1:7" ht="19.5" x14ac:dyDescent="0.5">
      <c r="A5" s="1">
        <v>3</v>
      </c>
      <c r="B5" s="1" t="s">
        <v>20</v>
      </c>
      <c r="C5" s="9">
        <f>('حقوق سالیانه'!C9/30)/7.33</f>
        <v>24139.536152796725</v>
      </c>
    </row>
    <row r="6" spans="1:7" ht="19.5" x14ac:dyDescent="0.5">
      <c r="A6" s="1">
        <v>4</v>
      </c>
      <c r="B6" s="1" t="s">
        <v>21</v>
      </c>
      <c r="C6" s="9">
        <f>C5*2</f>
        <v>48279.07230559345</v>
      </c>
    </row>
    <row r="7" spans="1:7" ht="19.5" x14ac:dyDescent="0.5">
      <c r="A7" s="1">
        <v>5</v>
      </c>
      <c r="B7" s="1" t="s">
        <v>22</v>
      </c>
      <c r="C7" s="9">
        <f>C5*3</f>
        <v>72418.608458390168</v>
      </c>
    </row>
    <row r="8" spans="1:7" ht="19.5" x14ac:dyDescent="0.5">
      <c r="A8" s="1">
        <v>6</v>
      </c>
      <c r="B8" s="1" t="s">
        <v>23</v>
      </c>
      <c r="C8" s="9">
        <f>('حقوق سالیانه'!C13/30)/7.33</f>
        <v>40232.560254661214</v>
      </c>
      <c r="F8" s="1"/>
      <c r="G8" s="9"/>
    </row>
    <row r="9" spans="1:7" ht="19.5" x14ac:dyDescent="0.5">
      <c r="A9" s="1">
        <v>7</v>
      </c>
      <c r="B9" s="1" t="s">
        <v>24</v>
      </c>
      <c r="C9" s="9">
        <f>('حقوق سالیانه'!C15/30)/7.33</f>
        <v>20116.280127330607</v>
      </c>
      <c r="F9" s="1"/>
      <c r="G9" s="9"/>
    </row>
    <row r="10" spans="1:7" ht="19.5" x14ac:dyDescent="0.5">
      <c r="A10" s="1">
        <v>8</v>
      </c>
      <c r="B10" s="1" t="s">
        <v>12</v>
      </c>
      <c r="C10" s="9">
        <f>'حقوق سالیانه'!C17</f>
        <v>337953.50613915414</v>
      </c>
      <c r="F10" s="1"/>
      <c r="G10" s="9"/>
    </row>
    <row r="11" spans="1:7" ht="19.5" x14ac:dyDescent="0.5">
      <c r="A11" s="1">
        <v>9</v>
      </c>
      <c r="B11" s="1" t="s">
        <v>32</v>
      </c>
      <c r="C11" s="9">
        <f>('حقوق سالیانه'!C23*2.5)/(30*7.33)</f>
        <v>27695.48279520994</v>
      </c>
      <c r="F11" s="1"/>
      <c r="G11" s="9"/>
    </row>
    <row r="12" spans="1:7" ht="19.5" x14ac:dyDescent="0.5">
      <c r="A12" s="1">
        <v>10</v>
      </c>
      <c r="B12" s="1" t="s">
        <v>33</v>
      </c>
      <c r="C12" s="9">
        <f>('حقوق سالیانه'!C24*2.5)/(30*7.33)</f>
        <v>29707.110807943001</v>
      </c>
      <c r="F12" s="1"/>
      <c r="G12" s="9"/>
    </row>
    <row r="13" spans="1:7" ht="19.5" x14ac:dyDescent="0.5">
      <c r="A13" s="1">
        <v>11</v>
      </c>
      <c r="B13" s="1" t="s">
        <v>34</v>
      </c>
      <c r="C13" s="9">
        <f>('حقوق سالیانه'!C25*2.5)/(30*7.33)</f>
        <v>31718.738820676062</v>
      </c>
      <c r="F13" s="1"/>
      <c r="G13" s="9"/>
    </row>
    <row r="14" spans="1:7" ht="19.5" x14ac:dyDescent="0.5">
      <c r="A14" s="1">
        <v>12</v>
      </c>
      <c r="B14" s="1" t="s">
        <v>35</v>
      </c>
      <c r="C14" s="9">
        <f>('حقوق سالیانه'!C26*2.5)/(30*7.33)</f>
        <v>33730.36683340912</v>
      </c>
      <c r="F14" s="1"/>
      <c r="G14" s="9"/>
    </row>
    <row r="15" spans="1:7" ht="19.5" x14ac:dyDescent="0.5">
      <c r="A15" s="1"/>
      <c r="B15" s="1"/>
      <c r="C15" s="9"/>
      <c r="F15" s="1"/>
      <c r="G15" s="9"/>
    </row>
    <row r="16" spans="1:7" ht="21" x14ac:dyDescent="0.55000000000000004">
      <c r="A16" s="1"/>
      <c r="B16" s="12" t="s">
        <v>25</v>
      </c>
      <c r="C16" s="9">
        <f>C2+C3+C4+C8+C9</f>
        <v>392694.63392451114</v>
      </c>
      <c r="F16" s="1"/>
      <c r="G16" s="9"/>
    </row>
    <row r="17" spans="1:7" ht="19.5" x14ac:dyDescent="0.5">
      <c r="A17" s="1"/>
      <c r="B17" s="1" t="s">
        <v>26</v>
      </c>
      <c r="C17" s="9">
        <f>C16*7.33</f>
        <v>2878451.6666666665</v>
      </c>
      <c r="F17" s="1"/>
      <c r="G17" s="9"/>
    </row>
    <row r="18" spans="1:7" ht="19.5" x14ac:dyDescent="0.5">
      <c r="A18" s="1"/>
      <c r="B18" s="1"/>
      <c r="C18" s="9"/>
      <c r="F18" s="1"/>
      <c r="G18" s="9"/>
    </row>
    <row r="19" spans="1:7" ht="19.5" x14ac:dyDescent="0.5">
      <c r="A19" s="1"/>
      <c r="B19" s="1"/>
      <c r="C19" s="9"/>
    </row>
    <row r="20" spans="1:7" ht="19.5" x14ac:dyDescent="0.5">
      <c r="A20" s="1"/>
      <c r="B20" s="1"/>
      <c r="C20" s="9"/>
    </row>
    <row r="21" spans="1:7" ht="19.5" x14ac:dyDescent="0.5">
      <c r="A21" s="1"/>
      <c r="B21" s="1"/>
      <c r="C21" s="9"/>
    </row>
    <row r="22" spans="1:7" ht="19.5" x14ac:dyDescent="0.5">
      <c r="A22" s="1"/>
      <c r="B22" s="1"/>
      <c r="C22" s="9"/>
    </row>
    <row r="23" spans="1:7" ht="18" x14ac:dyDescent="0.45">
      <c r="A23" s="1"/>
      <c r="B23" s="1"/>
      <c r="C23" s="10"/>
    </row>
    <row r="24" spans="1:7" ht="18" x14ac:dyDescent="0.45">
      <c r="B24" s="1"/>
      <c r="C24" s="10"/>
    </row>
    <row r="25" spans="1:7" ht="18" x14ac:dyDescent="0.45">
      <c r="B25" s="1"/>
      <c r="C25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حقوق سالیانه</vt:lpstr>
      <vt:lpstr>ساعتی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2019-02-15T15:42:10Z</dcterms:created>
  <dcterms:modified xsi:type="dcterms:W3CDTF">2023-04-14T15:23:20Z</dcterms:modified>
</cp:coreProperties>
</file>