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New folder (5)\"/>
    </mc:Choice>
  </mc:AlternateContent>
  <bookViews>
    <workbookView xWindow="0" yWindow="0" windowWidth="20490" windowHeight="7650"/>
  </bookViews>
  <sheets>
    <sheet name="حقوق سالیانه" sheetId="1" r:id="rId1"/>
    <sheet name="ساعتی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" i="1" l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30" i="1"/>
  <c r="H31" i="1"/>
  <c r="H32" i="1"/>
  <c r="H34" i="1"/>
  <c r="H35" i="1"/>
  <c r="H36" i="1"/>
  <c r="H37" i="1"/>
  <c r="H38" i="1"/>
  <c r="H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30" i="1"/>
  <c r="F31" i="1"/>
  <c r="F32" i="1"/>
  <c r="F34" i="1"/>
  <c r="F35" i="1"/>
  <c r="F36" i="1"/>
  <c r="F37" i="1"/>
  <c r="F38" i="1"/>
  <c r="F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30" i="1"/>
  <c r="D31" i="1"/>
  <c r="D32" i="1"/>
  <c r="D34" i="1"/>
  <c r="D35" i="1"/>
  <c r="D36" i="1"/>
  <c r="D37" i="1"/>
  <c r="D38" i="1"/>
  <c r="D4" i="1"/>
  <c r="C8" i="1" l="1"/>
  <c r="C4" i="1" l="1"/>
  <c r="C34" i="1" l="1"/>
  <c r="C25" i="1"/>
  <c r="C11" i="2" s="1"/>
  <c r="C35" i="1" l="1"/>
  <c r="C31" i="1"/>
  <c r="C4" i="2" l="1"/>
  <c r="C3" i="2"/>
  <c r="C23" i="1" l="1"/>
  <c r="C22" i="1"/>
  <c r="C21" i="1"/>
  <c r="C16" i="1"/>
  <c r="C12" i="1" l="1"/>
  <c r="C15" i="1"/>
  <c r="C11" i="1"/>
  <c r="C36" i="1" s="1"/>
  <c r="C14" i="1"/>
  <c r="C13" i="1"/>
  <c r="C18" i="1"/>
  <c r="C2" i="2" s="1"/>
  <c r="C17" i="1"/>
  <c r="C9" i="2" s="1"/>
  <c r="C5" i="1"/>
  <c r="C30" i="1" l="1"/>
  <c r="C28" i="1"/>
  <c r="C14" i="2" s="1"/>
  <c r="C38" i="1"/>
  <c r="C27" i="1"/>
  <c r="C13" i="2" s="1"/>
  <c r="C37" i="1"/>
  <c r="C5" i="2"/>
  <c r="C6" i="2" s="1"/>
  <c r="C26" i="1"/>
  <c r="C12" i="2" s="1"/>
  <c r="C8" i="2"/>
  <c r="C32" i="1"/>
  <c r="C7" i="2"/>
  <c r="C24" i="1"/>
  <c r="C20" i="1"/>
  <c r="C19" i="1"/>
  <c r="C10" i="2" s="1"/>
  <c r="C16" i="2" l="1"/>
  <c r="C17" i="2" s="1"/>
</calcChain>
</file>

<file path=xl/comments1.xml><?xml version="1.0" encoding="utf-8"?>
<comments xmlns="http://schemas.openxmlformats.org/spreadsheetml/2006/main">
  <authors>
    <author>Admin</author>
  </authors>
  <commentList>
    <comment ref="C7" authorId="0" shapeId="0">
      <text>
        <r>
          <rPr>
            <b/>
            <sz val="9"/>
            <color indexed="81"/>
            <rFont val="Tahoma"/>
            <family val="2"/>
          </rPr>
          <t>مبلغ کمک هزینه اقلام مصرفی خانوار به عنوان مزایای رفاهی و انگیزه ای موضوع تبصره ۳ ماده ۳۶ قانون کار از سوی کارفرمایان پرداخت می شود.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8" authorId="0" shapeId="0">
      <text>
        <r>
          <rPr>
            <sz val="9"/>
            <color indexed="81"/>
            <rFont val="Tahoma"/>
            <family val="2"/>
          </rPr>
          <t>نرخ پایه سنوات در سال 1401 در مورد کارگران دارای قرارداد دائم و موقت مشمول قانون کار که دارای یک سال سابقه کار شده و یا یک سال از دریافت آخرین پایه (سنوات) آنان در همان کارگاه گذشته باشد، اعم از اینکه حق سنوات یا مزایای پایان کار خود را تسویه کرده باشند یا خیر، تعیین می‌گردد</t>
        </r>
      </text>
    </comment>
    <comment ref="C11" authorId="0" shapeId="0">
      <text>
        <r>
          <rPr>
            <b/>
            <sz val="9"/>
            <color indexed="81"/>
            <rFont val="Tahoma"/>
            <family val="2"/>
          </rPr>
          <t>به شرطی که بیمه شده حداقل دارای 2 سال سابقه بیمه تامین اجتماعی داشته باشد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<sst xmlns="http://schemas.openxmlformats.org/spreadsheetml/2006/main" count="65" uniqueCount="57">
  <si>
    <t>ردیف</t>
  </si>
  <si>
    <t>عنوان</t>
  </si>
  <si>
    <t>مبلغ</t>
  </si>
  <si>
    <t>حقوق ماهیانه 30 روزه</t>
  </si>
  <si>
    <t>حقوق ماهیانه 31 روزه</t>
  </si>
  <si>
    <t>حق مسکن ماهیانه</t>
  </si>
  <si>
    <t xml:space="preserve">حق اولاد برای هر فرزند زیر 18 سال (یک فرزند) </t>
  </si>
  <si>
    <t xml:space="preserve">حق اولاد برای هر فرزند زیر 18 سال (دو فرزند) </t>
  </si>
  <si>
    <t xml:space="preserve">حق اولاد برای هر فرزند زیر 18 سال (سه فرزند) </t>
  </si>
  <si>
    <t>سنوات خدمت معادل 30 روز حقوق برای هر سال</t>
  </si>
  <si>
    <t>سنوات خدمت معادل 2.5 روز حقوق برای هر ماه</t>
  </si>
  <si>
    <t>مزد هر ساعت کار عادی (برابر با مزد روزانه تقسیم بر 7.33)</t>
  </si>
  <si>
    <t>فوق العاده اضافه کاری 1.4 برابر مزد عادی هر ساعت</t>
  </si>
  <si>
    <t xml:space="preserve">فوق العاده نوبت کاری برای ماه 30 روزه (صبح عصر 10 درصد حقوق ماهیانه) </t>
  </si>
  <si>
    <t xml:space="preserve">فوق العاده نوبت کاری برای ماه 30 روزه (صبح عصر شب 15 درصد حقوق ماهیانه) </t>
  </si>
  <si>
    <t xml:space="preserve">فوق العاده نوبت کاری برای ماه 30 روزه (صبح شب و یا عصر شب 22.5 درصد حقوق ماهیانه) </t>
  </si>
  <si>
    <t>تعطیل کاری هر ساعت (40درصد مزد ساعتی )</t>
  </si>
  <si>
    <t>مزد ساعتی</t>
  </si>
  <si>
    <t>حق مسکن به ازای هر ساعت</t>
  </si>
  <si>
    <t>بن کارگری به ازای هر ساعت</t>
  </si>
  <si>
    <t>حق اولاد برای هر فرزند زیر 18 سال (یک فرزند) به ازای هر ساعت</t>
  </si>
  <si>
    <t>حق اولاد برای هر فرزند زیر 18 سال (دو فرزند) به ازای هر ساعت</t>
  </si>
  <si>
    <t>حق اولاد برای هر فرزند زیر 18 سال (سه فرزند) به ازای هر ساعت</t>
  </si>
  <si>
    <t>عیدی پاداش 98 (معادل 60 روز حقوق برای هر سال) به ازای هر ساعت</t>
  </si>
  <si>
    <t>سنوات خدمت 98 (معادل 30 روز حقوق برای هر سال) به ازای هر ساعت</t>
  </si>
  <si>
    <t>حداقل پرداخت به ازای هر ساعت کار در قرارداد ساعتی</t>
  </si>
  <si>
    <t>پرداخت به ازای هر روز کاری در قرارداد ساعتی</t>
  </si>
  <si>
    <t>اضافه می شود حق بیمه سهم کارفرما</t>
  </si>
  <si>
    <t>مرخصی برای هر روز (بدون احتساب حق اولاد)</t>
  </si>
  <si>
    <t>مرخصی برای هر روز (با احتساب یک فرزند )</t>
  </si>
  <si>
    <t>مرخصی برای هر روز (با احتساب دو فرزند )</t>
  </si>
  <si>
    <t>مرخصی برای هر روز (با احتساب سه فرزند )</t>
  </si>
  <si>
    <t>محاسبه 2.5 روز مرخصی برای هر ماه به ازای هر ساعت (بدون احتساب فرزند)</t>
  </si>
  <si>
    <t>محاسبه 2.5 روز مرخصی برای هر ماه به ازای هر ساعت ( با احتساب یک فرزند)</t>
  </si>
  <si>
    <t>محاسبه 2.5 روز مرخصی برای هر ماه به ازای هر ساعت (با احتساب دو فرزند)</t>
  </si>
  <si>
    <t>محاسبه 2.5 روز مرخصی برای هر ماه به ازای هر ساعت (با احتساب سه فرزند)</t>
  </si>
  <si>
    <t xml:space="preserve">پایه سنوات به ازای هر روز </t>
  </si>
  <si>
    <t xml:space="preserve">مجموع دریافتی کارگر مجرد  برای ماه 30 روزه </t>
  </si>
  <si>
    <t>پایه سنوات ماهیانه 30 روزه</t>
  </si>
  <si>
    <t xml:space="preserve">حداقل هزینه حقوق </t>
  </si>
  <si>
    <t>حداقل حقوق پرداختی با احتساب سنوات و عیدی ماهیانه</t>
  </si>
  <si>
    <t>مزد روزانه</t>
  </si>
  <si>
    <t>عیدی پاداش معادل 60 روز حقوق برای هر سال</t>
  </si>
  <si>
    <t>عیدی پاداش  معادل 5 روز حقوق برای هر ماه</t>
  </si>
  <si>
    <t>مجموع دریافتی کارگر  برای ماه 30 روزه + با یک فرزند</t>
  </si>
  <si>
    <t>مجموع دریافتی کارگر  برای ماه 30 روزه + با دو فرزند</t>
  </si>
  <si>
    <t>مجموع دریافتی کارگر  برای ماه 30 روزه + با سه فرزند</t>
  </si>
  <si>
    <t>مجموع دریافتی کارگر مجرد برای ماه 30 روزه +یکسال پایه سنوات</t>
  </si>
  <si>
    <t>فوق العاده شب کاری (بدون سابقه کار) 35% مزد ساعتی بابت هر ساعت</t>
  </si>
  <si>
    <t>فوق العاده اضافه کاری (بدون سابقه کار) 1.4 برابر مزد عادی هر ساعت</t>
  </si>
  <si>
    <t>بن کارگری ماهیانه (حق خوار و بار )</t>
  </si>
  <si>
    <t>سال 1402</t>
  </si>
  <si>
    <t>سال 1401</t>
  </si>
  <si>
    <t>سال 1400</t>
  </si>
  <si>
    <t>سال 1399</t>
  </si>
  <si>
    <t>جدول مقایسه ای حداقل حقوق در 4 سال گذشته</t>
  </si>
  <si>
    <t>افزایش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</si>
</sst>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 * #,##0_-[$ريال-429]_ ;_ * #,##0\-[$ريال-429]_ ;_ * &quot;-&quot;??_-[$ريال-429]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B Zar"/>
      <charset val="178"/>
    </font>
    <font>
      <b/>
      <sz val="12"/>
      <color theme="1"/>
      <name val="B Nazanin"/>
      <charset val="178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6"/>
      <color theme="5" tint="-0.249977111117893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4">
    <xf numFmtId="0" fontId="0" fillId="0" borderId="0" xfId="0"/>
    <xf numFmtId="0" fontId="2" fillId="0" borderId="0" xfId="0" applyFont="1"/>
    <xf numFmtId="165" fontId="2" fillId="0" borderId="0" xfId="1" applyNumberFormat="1" applyFont="1" applyAlignment="1"/>
    <xf numFmtId="0" fontId="3" fillId="2" borderId="0" xfId="0" applyFont="1" applyFill="1"/>
    <xf numFmtId="165" fontId="3" fillId="2" borderId="0" xfId="1" applyNumberFormat="1" applyFont="1" applyFill="1" applyAlignment="1"/>
    <xf numFmtId="0" fontId="4" fillId="0" borderId="0" xfId="0" applyFont="1"/>
    <xf numFmtId="165" fontId="3" fillId="0" borderId="0" xfId="1" applyNumberFormat="1" applyFont="1" applyFill="1" applyAlignment="1"/>
    <xf numFmtId="0" fontId="0" fillId="0" borderId="0" xfId="0" applyFill="1"/>
    <xf numFmtId="0" fontId="2" fillId="2" borderId="0" xfId="0" applyFont="1" applyFill="1"/>
    <xf numFmtId="0" fontId="5" fillId="0" borderId="0" xfId="0" applyFont="1"/>
    <xf numFmtId="0" fontId="2" fillId="4" borderId="0" xfId="0" applyFont="1" applyFill="1"/>
    <xf numFmtId="0" fontId="2" fillId="5" borderId="0" xfId="0" applyFont="1" applyFill="1"/>
    <xf numFmtId="0" fontId="2" fillId="0" borderId="1" xfId="0" applyFont="1" applyBorder="1"/>
    <xf numFmtId="165" fontId="2" fillId="0" borderId="2" xfId="1" applyNumberFormat="1" applyFont="1" applyBorder="1" applyAlignment="1"/>
    <xf numFmtId="0" fontId="2" fillId="0" borderId="3" xfId="0" applyFont="1" applyBorder="1"/>
    <xf numFmtId="165" fontId="2" fillId="0" borderId="4" xfId="1" applyNumberFormat="1" applyFont="1" applyBorder="1" applyAlignment="1"/>
    <xf numFmtId="0" fontId="2" fillId="0" borderId="5" xfId="0" applyFont="1" applyBorder="1"/>
    <xf numFmtId="165" fontId="2" fillId="0" borderId="6" xfId="1" applyNumberFormat="1" applyFont="1" applyBorder="1" applyAlignment="1"/>
    <xf numFmtId="0" fontId="3" fillId="0" borderId="0" xfId="0" applyFont="1"/>
    <xf numFmtId="165" fontId="2" fillId="0" borderId="7" xfId="1" applyNumberFormat="1" applyFont="1" applyBorder="1" applyAlignment="1"/>
    <xf numFmtId="165" fontId="2" fillId="0" borderId="0" xfId="1" applyNumberFormat="1" applyFont="1" applyBorder="1" applyAlignment="1"/>
    <xf numFmtId="165" fontId="2" fillId="0" borderId="8" xfId="1" applyNumberFormat="1" applyFont="1" applyBorder="1" applyAlignment="1"/>
    <xf numFmtId="165" fontId="2" fillId="0" borderId="3" xfId="1" applyNumberFormat="1" applyFont="1" applyBorder="1" applyAlignment="1"/>
    <xf numFmtId="165" fontId="2" fillId="0" borderId="5" xfId="1" applyNumberFormat="1" applyFont="1" applyBorder="1" applyAlignment="1"/>
    <xf numFmtId="165" fontId="2" fillId="0" borderId="0" xfId="0" applyNumberFormat="1" applyFont="1" applyBorder="1"/>
    <xf numFmtId="165" fontId="2" fillId="0" borderId="8" xfId="0" applyNumberFormat="1" applyFont="1" applyBorder="1"/>
    <xf numFmtId="9" fontId="2" fillId="0" borderId="4" xfId="2" applyFont="1" applyBorder="1" applyAlignment="1"/>
    <xf numFmtId="165" fontId="3" fillId="0" borderId="3" xfId="1" applyNumberFormat="1" applyFont="1" applyBorder="1" applyAlignment="1"/>
    <xf numFmtId="165" fontId="2" fillId="5" borderId="3" xfId="1" applyNumberFormat="1" applyFont="1" applyFill="1" applyBorder="1" applyAlignment="1"/>
    <xf numFmtId="165" fontId="3" fillId="2" borderId="3" xfId="1" applyNumberFormat="1" applyFont="1" applyFill="1" applyBorder="1" applyAlignment="1"/>
    <xf numFmtId="165" fontId="2" fillId="4" borderId="3" xfId="1" applyNumberFormat="1" applyFont="1" applyFill="1" applyBorder="1" applyAlignment="1"/>
    <xf numFmtId="9" fontId="2" fillId="0" borderId="6" xfId="2" applyFont="1" applyBorder="1" applyAlignment="1"/>
    <xf numFmtId="165" fontId="4" fillId="0" borderId="13" xfId="1" applyNumberFormat="1" applyFont="1" applyBorder="1" applyAlignment="1">
      <alignment horizontal="center"/>
    </xf>
    <xf numFmtId="165" fontId="4" fillId="0" borderId="15" xfId="1" applyNumberFormat="1" applyFont="1" applyBorder="1" applyAlignment="1">
      <alignment horizontal="center"/>
    </xf>
    <xf numFmtId="165" fontId="4" fillId="0" borderId="10" xfId="1" applyNumberFormat="1" applyFont="1" applyBorder="1" applyAlignment="1"/>
    <xf numFmtId="0" fontId="4" fillId="0" borderId="10" xfId="0" applyFont="1" applyBorder="1"/>
    <xf numFmtId="0" fontId="4" fillId="0" borderId="13" xfId="0" applyFont="1" applyBorder="1"/>
    <xf numFmtId="165" fontId="3" fillId="0" borderId="4" xfId="1" applyNumberFormat="1" applyFont="1" applyBorder="1" applyAlignment="1"/>
    <xf numFmtId="165" fontId="2" fillId="5" borderId="4" xfId="1" applyNumberFormat="1" applyFont="1" applyFill="1" applyBorder="1" applyAlignment="1"/>
    <xf numFmtId="165" fontId="3" fillId="2" borderId="4" xfId="1" applyNumberFormat="1" applyFont="1" applyFill="1" applyBorder="1" applyAlignment="1"/>
    <xf numFmtId="165" fontId="2" fillId="4" borderId="4" xfId="1" applyNumberFormat="1" applyFont="1" applyFill="1" applyBorder="1" applyAlignment="1"/>
    <xf numFmtId="0" fontId="3" fillId="3" borderId="1" xfId="0" applyFont="1" applyFill="1" applyBorder="1"/>
    <xf numFmtId="165" fontId="3" fillId="3" borderId="7" xfId="0" applyNumberFormat="1" applyFont="1" applyFill="1" applyBorder="1"/>
    <xf numFmtId="165" fontId="3" fillId="3" borderId="2" xfId="1" applyNumberFormat="1" applyFont="1" applyFill="1" applyBorder="1" applyAlignment="1"/>
    <xf numFmtId="0" fontId="2" fillId="0" borderId="0" xfId="0" applyFont="1" applyAlignment="1">
      <alignment horizontal="center"/>
    </xf>
    <xf numFmtId="0" fontId="2" fillId="5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165" fontId="2" fillId="0" borderId="0" xfId="0" applyNumberFormat="1" applyFont="1"/>
    <xf numFmtId="9" fontId="2" fillId="5" borderId="4" xfId="2" applyFont="1" applyFill="1" applyBorder="1" applyAlignment="1"/>
    <xf numFmtId="0" fontId="3" fillId="6" borderId="0" xfId="0" applyFont="1" applyFill="1" applyAlignment="1">
      <alignment horizontal="center"/>
    </xf>
    <xf numFmtId="0" fontId="3" fillId="6" borderId="0" xfId="0" applyFont="1" applyFill="1"/>
    <xf numFmtId="165" fontId="3" fillId="6" borderId="3" xfId="1" applyNumberFormat="1" applyFont="1" applyFill="1" applyBorder="1" applyAlignment="1"/>
    <xf numFmtId="9" fontId="2" fillId="6" borderId="4" xfId="2" applyFont="1" applyFill="1" applyBorder="1" applyAlignment="1"/>
    <xf numFmtId="165" fontId="2" fillId="6" borderId="3" xfId="1" applyNumberFormat="1" applyFont="1" applyFill="1" applyBorder="1" applyAlignment="1"/>
    <xf numFmtId="165" fontId="3" fillId="6" borderId="4" xfId="1" applyNumberFormat="1" applyFont="1" applyFill="1" applyBorder="1" applyAlignment="1"/>
    <xf numFmtId="0" fontId="2" fillId="7" borderId="0" xfId="0" applyFont="1" applyFill="1" applyAlignment="1">
      <alignment horizontal="center"/>
    </xf>
    <xf numFmtId="0" fontId="2" fillId="7" borderId="0" xfId="0" applyFont="1" applyFill="1"/>
    <xf numFmtId="165" fontId="2" fillId="7" borderId="3" xfId="1" applyNumberFormat="1" applyFont="1" applyFill="1" applyBorder="1" applyAlignment="1"/>
    <xf numFmtId="9" fontId="2" fillId="7" borderId="4" xfId="2" applyFont="1" applyFill="1" applyBorder="1" applyAlignment="1"/>
    <xf numFmtId="165" fontId="2" fillId="7" borderId="4" xfId="1" applyNumberFormat="1" applyFont="1" applyFill="1" applyBorder="1" applyAlignment="1"/>
    <xf numFmtId="9" fontId="2" fillId="4" borderId="4" xfId="2" applyFont="1" applyFill="1" applyBorder="1" applyAlignment="1"/>
    <xf numFmtId="9" fontId="2" fillId="2" borderId="4" xfId="2" applyFont="1" applyFill="1" applyBorder="1" applyAlignment="1"/>
    <xf numFmtId="165" fontId="2" fillId="2" borderId="3" xfId="1" applyNumberFormat="1" applyFont="1" applyFill="1" applyBorder="1" applyAlignment="1"/>
    <xf numFmtId="165" fontId="2" fillId="0" borderId="3" xfId="0" applyNumberFormat="1" applyFont="1" applyBorder="1"/>
    <xf numFmtId="165" fontId="2" fillId="6" borderId="3" xfId="0" applyNumberFormat="1" applyFont="1" applyFill="1" applyBorder="1"/>
    <xf numFmtId="165" fontId="2" fillId="5" borderId="3" xfId="0" applyNumberFormat="1" applyFont="1" applyFill="1" applyBorder="1"/>
    <xf numFmtId="165" fontId="2" fillId="7" borderId="3" xfId="0" applyNumberFormat="1" applyFont="1" applyFill="1" applyBorder="1"/>
    <xf numFmtId="165" fontId="2" fillId="2" borderId="3" xfId="0" applyNumberFormat="1" applyFont="1" applyFill="1" applyBorder="1"/>
    <xf numFmtId="165" fontId="2" fillId="4" borderId="3" xfId="0" applyNumberFormat="1" applyFont="1" applyFill="1" applyBorder="1"/>
    <xf numFmtId="165" fontId="2" fillId="0" borderId="5" xfId="0" applyNumberFormat="1" applyFont="1" applyBorder="1"/>
    <xf numFmtId="9" fontId="2" fillId="0" borderId="2" xfId="2" applyFont="1" applyBorder="1" applyAlignment="1"/>
    <xf numFmtId="165" fontId="2" fillId="0" borderId="1" xfId="1" applyNumberFormat="1" applyFont="1" applyBorder="1" applyAlignment="1"/>
    <xf numFmtId="165" fontId="2" fillId="0" borderId="7" xfId="0" applyNumberFormat="1" applyFont="1" applyBorder="1"/>
    <xf numFmtId="9" fontId="2" fillId="3" borderId="2" xfId="2" applyFont="1" applyFill="1" applyBorder="1" applyAlignment="1"/>
    <xf numFmtId="165" fontId="2" fillId="3" borderId="1" xfId="1" applyNumberFormat="1" applyFont="1" applyFill="1" applyBorder="1" applyAlignment="1"/>
    <xf numFmtId="165" fontId="2" fillId="3" borderId="7" xfId="0" applyNumberFormat="1" applyFont="1" applyFill="1" applyBorder="1"/>
    <xf numFmtId="165" fontId="4" fillId="0" borderId="14" xfId="1" applyNumberFormat="1" applyFont="1" applyBorder="1" applyAlignment="1">
      <alignment horizontal="center"/>
    </xf>
    <xf numFmtId="165" fontId="4" fillId="0" borderId="9" xfId="1" applyNumberFormat="1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8" fillId="0" borderId="0" xfId="0" applyFont="1" applyAlignment="1">
      <alignment horizont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38"/>
  <sheetViews>
    <sheetView rightToLeft="1" tabSelected="1" zoomScale="85" zoomScaleNormal="85" workbookViewId="0">
      <selection sqref="A1:I1"/>
    </sheetView>
  </sheetViews>
  <sheetFormatPr defaultColWidth="8.7109375" defaultRowHeight="18" x14ac:dyDescent="0.45"/>
  <cols>
    <col min="1" max="1" width="5.140625" style="44" bestFit="1" customWidth="1"/>
    <col min="2" max="2" width="57.42578125" style="1" bestFit="1" customWidth="1"/>
    <col min="3" max="3" width="15.42578125" style="2" customWidth="1"/>
    <col min="4" max="4" width="6.85546875" style="2" bestFit="1" customWidth="1"/>
    <col min="5" max="5" width="14.5703125" style="1" bestFit="1" customWidth="1"/>
    <col min="6" max="6" width="5.85546875" style="1" bestFit="1" customWidth="1"/>
    <col min="7" max="7" width="14.5703125" style="1" bestFit="1" customWidth="1"/>
    <col min="8" max="8" width="5.85546875" style="1" bestFit="1" customWidth="1"/>
    <col min="9" max="9" width="15.140625" style="1" bestFit="1" customWidth="1"/>
    <col min="10" max="10" width="8.7109375" style="1"/>
    <col min="11" max="11" width="14" style="1" bestFit="1" customWidth="1"/>
    <col min="12" max="16384" width="8.7109375" style="1"/>
  </cols>
  <sheetData>
    <row r="1" spans="1:9" ht="25.5" customHeight="1" thickBot="1" x14ac:dyDescent="0.7">
      <c r="A1" s="81" t="s">
        <v>55</v>
      </c>
      <c r="B1" s="81"/>
      <c r="C1" s="81"/>
      <c r="D1" s="81"/>
      <c r="E1" s="81"/>
      <c r="F1" s="81"/>
      <c r="G1" s="81"/>
      <c r="H1" s="81"/>
      <c r="I1" s="81"/>
    </row>
    <row r="2" spans="1:9" s="5" customFormat="1" ht="19.5" x14ac:dyDescent="0.5">
      <c r="A2" s="82" t="s">
        <v>0</v>
      </c>
      <c r="B2" s="82" t="s">
        <v>1</v>
      </c>
      <c r="C2" s="77" t="s">
        <v>51</v>
      </c>
      <c r="D2" s="78"/>
      <c r="E2" s="79" t="s">
        <v>52</v>
      </c>
      <c r="F2" s="80"/>
      <c r="G2" s="79" t="s">
        <v>53</v>
      </c>
      <c r="H2" s="80"/>
      <c r="I2" s="36" t="s">
        <v>54</v>
      </c>
    </row>
    <row r="3" spans="1:9" s="5" customFormat="1" ht="20.25" thickBot="1" x14ac:dyDescent="0.55000000000000004">
      <c r="A3" s="83"/>
      <c r="B3" s="83"/>
      <c r="C3" s="33" t="s">
        <v>2</v>
      </c>
      <c r="D3" s="34" t="s">
        <v>56</v>
      </c>
      <c r="E3" s="33" t="s">
        <v>2</v>
      </c>
      <c r="F3" s="35" t="s">
        <v>56</v>
      </c>
      <c r="G3" s="33" t="s">
        <v>2</v>
      </c>
      <c r="H3" s="35" t="s">
        <v>56</v>
      </c>
      <c r="I3" s="32" t="s">
        <v>2</v>
      </c>
    </row>
    <row r="4" spans="1:9" x14ac:dyDescent="0.45">
      <c r="A4" s="44">
        <v>1</v>
      </c>
      <c r="B4" s="1" t="s">
        <v>3</v>
      </c>
      <c r="C4" s="22">
        <f>C6*30</f>
        <v>53082840</v>
      </c>
      <c r="D4" s="26">
        <f>(C4-E4)/E4</f>
        <v>0.27000035887313834</v>
      </c>
      <c r="E4" s="22">
        <v>41797500</v>
      </c>
      <c r="F4" s="26">
        <f>(E4-G4)/G4</f>
        <v>0.57400032762253361</v>
      </c>
      <c r="G4" s="64">
        <v>26554950</v>
      </c>
      <c r="H4" s="26">
        <f>(G4-I4)/I4</f>
        <v>0.39000076946148687</v>
      </c>
      <c r="I4" s="15">
        <v>19104270</v>
      </c>
    </row>
    <row r="5" spans="1:9" x14ac:dyDescent="0.45">
      <c r="A5" s="44">
        <v>2</v>
      </c>
      <c r="B5" s="1" t="s">
        <v>4</v>
      </c>
      <c r="C5" s="22">
        <f>C6*31</f>
        <v>54852268</v>
      </c>
      <c r="D5" s="26">
        <f t="shared" ref="D5:D38" si="0">(C5-E5)/E5</f>
        <v>0.27000035887313834</v>
      </c>
      <c r="E5" s="22">
        <v>43190750</v>
      </c>
      <c r="F5" s="26">
        <f t="shared" ref="F5:F38" si="1">(E5-G5)/G5</f>
        <v>0.57400032762253361</v>
      </c>
      <c r="G5" s="64">
        <v>27440115</v>
      </c>
      <c r="H5" s="26">
        <f t="shared" ref="H5:H38" si="2">(G5-I5)/I5</f>
        <v>0.39000076946148687</v>
      </c>
      <c r="I5" s="15">
        <v>19741079</v>
      </c>
    </row>
    <row r="6" spans="1:9" ht="19.5" x14ac:dyDescent="0.5">
      <c r="A6" s="50">
        <v>3</v>
      </c>
      <c r="B6" s="51" t="s">
        <v>41</v>
      </c>
      <c r="C6" s="52">
        <v>1769428</v>
      </c>
      <c r="D6" s="53">
        <f t="shared" si="0"/>
        <v>0.27000035887313834</v>
      </c>
      <c r="E6" s="54">
        <v>1393250</v>
      </c>
      <c r="F6" s="53">
        <f t="shared" si="1"/>
        <v>0.57400032762253361</v>
      </c>
      <c r="G6" s="65">
        <v>885165</v>
      </c>
      <c r="H6" s="53">
        <f t="shared" si="2"/>
        <v>0.39000076946148687</v>
      </c>
      <c r="I6" s="55">
        <v>636809</v>
      </c>
    </row>
    <row r="7" spans="1:9" ht="19.5" x14ac:dyDescent="0.5">
      <c r="A7" s="44">
        <v>4</v>
      </c>
      <c r="B7" s="18" t="s">
        <v>50</v>
      </c>
      <c r="C7" s="27">
        <v>11000000</v>
      </c>
      <c r="D7" s="26">
        <f t="shared" si="0"/>
        <v>0.29411764705882354</v>
      </c>
      <c r="E7" s="22">
        <v>8500000</v>
      </c>
      <c r="F7" s="26">
        <f t="shared" si="1"/>
        <v>0.41666666666666669</v>
      </c>
      <c r="G7" s="64">
        <v>6000000</v>
      </c>
      <c r="H7" s="26">
        <f t="shared" si="2"/>
        <v>0.5</v>
      </c>
      <c r="I7" s="37">
        <v>4000000</v>
      </c>
    </row>
    <row r="8" spans="1:9" x14ac:dyDescent="0.45">
      <c r="A8" s="44">
        <v>5</v>
      </c>
      <c r="B8" s="1" t="s">
        <v>36</v>
      </c>
      <c r="C8" s="22">
        <f>C9/30</f>
        <v>70000</v>
      </c>
      <c r="D8" s="26">
        <f t="shared" si="0"/>
        <v>0</v>
      </c>
      <c r="E8" s="22">
        <v>70000</v>
      </c>
      <c r="F8" s="26">
        <f t="shared" si="1"/>
        <v>0.50000000000000011</v>
      </c>
      <c r="G8" s="64">
        <v>46666.666666666664</v>
      </c>
      <c r="H8" s="26">
        <f t="shared" si="2"/>
        <v>0.40001400014000132</v>
      </c>
      <c r="I8" s="15">
        <v>33333</v>
      </c>
    </row>
    <row r="9" spans="1:9" ht="19.5" x14ac:dyDescent="0.5">
      <c r="A9" s="44">
        <v>6</v>
      </c>
      <c r="B9" s="18" t="s">
        <v>38</v>
      </c>
      <c r="C9" s="27">
        <v>2100000</v>
      </c>
      <c r="D9" s="26">
        <f t="shared" si="0"/>
        <v>0</v>
      </c>
      <c r="E9" s="22">
        <v>2100000</v>
      </c>
      <c r="F9" s="26">
        <f t="shared" si="1"/>
        <v>0.5</v>
      </c>
      <c r="G9" s="64">
        <v>1400000</v>
      </c>
      <c r="H9" s="26">
        <f t="shared" si="2"/>
        <v>0.40001400014000138</v>
      </c>
      <c r="I9" s="37">
        <v>999990</v>
      </c>
    </row>
    <row r="10" spans="1:9" ht="19.5" x14ac:dyDescent="0.5">
      <c r="A10" s="44">
        <v>7</v>
      </c>
      <c r="B10" s="18" t="s">
        <v>5</v>
      </c>
      <c r="C10" s="27">
        <v>9000000</v>
      </c>
      <c r="D10" s="26">
        <f t="shared" si="0"/>
        <v>0.63636363636363635</v>
      </c>
      <c r="E10" s="22">
        <v>5500000</v>
      </c>
      <c r="F10" s="26">
        <f t="shared" si="1"/>
        <v>0.22222222222222221</v>
      </c>
      <c r="G10" s="64">
        <v>4500000</v>
      </c>
      <c r="H10" s="26">
        <f t="shared" si="2"/>
        <v>0.5</v>
      </c>
      <c r="I10" s="15">
        <v>3000000</v>
      </c>
    </row>
    <row r="11" spans="1:9" x14ac:dyDescent="0.45">
      <c r="A11" s="44">
        <v>8</v>
      </c>
      <c r="B11" s="1" t="s">
        <v>6</v>
      </c>
      <c r="C11" s="22">
        <f>C6*3*1</f>
        <v>5308284</v>
      </c>
      <c r="D11" s="26">
        <f t="shared" si="0"/>
        <v>0.27000035887313834</v>
      </c>
      <c r="E11" s="22">
        <v>4179750</v>
      </c>
      <c r="F11" s="26">
        <f t="shared" si="1"/>
        <v>0.57400032762253361</v>
      </c>
      <c r="G11" s="64">
        <v>2655495</v>
      </c>
      <c r="H11" s="26">
        <f t="shared" si="2"/>
        <v>0.39000076946148687</v>
      </c>
      <c r="I11" s="15">
        <v>1910427</v>
      </c>
    </row>
    <row r="12" spans="1:9" x14ac:dyDescent="0.45">
      <c r="A12" s="44">
        <v>9</v>
      </c>
      <c r="B12" s="1" t="s">
        <v>7</v>
      </c>
      <c r="C12" s="22">
        <f>C6*3*2</f>
        <v>10616568</v>
      </c>
      <c r="D12" s="26">
        <f t="shared" si="0"/>
        <v>0.27000035887313834</v>
      </c>
      <c r="E12" s="22">
        <v>8359500</v>
      </c>
      <c r="F12" s="26">
        <f t="shared" si="1"/>
        <v>0.57400032762253361</v>
      </c>
      <c r="G12" s="64">
        <v>5310990</v>
      </c>
      <c r="H12" s="26">
        <f t="shared" si="2"/>
        <v>0.39000076946148687</v>
      </c>
      <c r="I12" s="15">
        <v>3820854</v>
      </c>
    </row>
    <row r="13" spans="1:9" x14ac:dyDescent="0.45">
      <c r="A13" s="44">
        <v>10</v>
      </c>
      <c r="B13" s="1" t="s">
        <v>8</v>
      </c>
      <c r="C13" s="22">
        <f>C6*3*3</f>
        <v>15924852</v>
      </c>
      <c r="D13" s="26">
        <f t="shared" si="0"/>
        <v>0.27000035887313834</v>
      </c>
      <c r="E13" s="22">
        <v>12539250</v>
      </c>
      <c r="F13" s="26">
        <f t="shared" si="1"/>
        <v>0.57400032762253361</v>
      </c>
      <c r="G13" s="64">
        <v>7966485</v>
      </c>
      <c r="H13" s="26">
        <f t="shared" si="2"/>
        <v>0.39000076946148687</v>
      </c>
      <c r="I13" s="15">
        <v>5731281</v>
      </c>
    </row>
    <row r="14" spans="1:9" x14ac:dyDescent="0.45">
      <c r="A14" s="45">
        <v>11</v>
      </c>
      <c r="B14" s="11" t="s">
        <v>42</v>
      </c>
      <c r="C14" s="28">
        <f>C6*60</f>
        <v>106165680</v>
      </c>
      <c r="D14" s="49">
        <f t="shared" si="0"/>
        <v>0.27000035887313834</v>
      </c>
      <c r="E14" s="28">
        <v>83595000</v>
      </c>
      <c r="F14" s="49">
        <f t="shared" si="1"/>
        <v>0.57400032762253361</v>
      </c>
      <c r="G14" s="66">
        <v>53109900</v>
      </c>
      <c r="H14" s="49">
        <f t="shared" si="2"/>
        <v>0.39000076946148687</v>
      </c>
      <c r="I14" s="38">
        <v>38208540</v>
      </c>
    </row>
    <row r="15" spans="1:9" x14ac:dyDescent="0.45">
      <c r="A15" s="44">
        <v>12</v>
      </c>
      <c r="B15" s="1" t="s">
        <v>43</v>
      </c>
      <c r="C15" s="22">
        <f>C6*5</f>
        <v>8847140</v>
      </c>
      <c r="D15" s="26">
        <f t="shared" si="0"/>
        <v>0.27000035887313834</v>
      </c>
      <c r="E15" s="22">
        <v>6966250</v>
      </c>
      <c r="F15" s="26">
        <f t="shared" si="1"/>
        <v>0.57400032762253361</v>
      </c>
      <c r="G15" s="64">
        <v>4425825</v>
      </c>
      <c r="H15" s="26">
        <f t="shared" si="2"/>
        <v>0.39000076946148687</v>
      </c>
      <c r="I15" s="15">
        <v>3184045</v>
      </c>
    </row>
    <row r="16" spans="1:9" x14ac:dyDescent="0.45">
      <c r="A16" s="56">
        <v>13</v>
      </c>
      <c r="B16" s="57" t="s">
        <v>9</v>
      </c>
      <c r="C16" s="58">
        <f>C4</f>
        <v>53082840</v>
      </c>
      <c r="D16" s="59">
        <f t="shared" si="0"/>
        <v>0.27000035887313834</v>
      </c>
      <c r="E16" s="58">
        <v>41797500</v>
      </c>
      <c r="F16" s="59">
        <f t="shared" si="1"/>
        <v>0.57400032762253361</v>
      </c>
      <c r="G16" s="67">
        <v>26554950</v>
      </c>
      <c r="H16" s="59">
        <f t="shared" si="2"/>
        <v>0.39000076946148687</v>
      </c>
      <c r="I16" s="60">
        <v>19104270</v>
      </c>
    </row>
    <row r="17" spans="1:9" x14ac:dyDescent="0.45">
      <c r="A17" s="44">
        <v>14</v>
      </c>
      <c r="B17" s="1" t="s">
        <v>10</v>
      </c>
      <c r="C17" s="22">
        <f>C6*2.5</f>
        <v>4423570</v>
      </c>
      <c r="D17" s="26">
        <f t="shared" si="0"/>
        <v>0.27000035887313834</v>
      </c>
      <c r="E17" s="22">
        <v>3483125</v>
      </c>
      <c r="F17" s="26">
        <f t="shared" si="1"/>
        <v>0.57400032762253361</v>
      </c>
      <c r="G17" s="64">
        <v>2212912.5</v>
      </c>
      <c r="H17" s="26">
        <f t="shared" si="2"/>
        <v>0.39000076946148687</v>
      </c>
      <c r="I17" s="15">
        <v>1592022.5</v>
      </c>
    </row>
    <row r="18" spans="1:9" ht="19.5" x14ac:dyDescent="0.5">
      <c r="A18" s="46">
        <v>15</v>
      </c>
      <c r="B18" s="3" t="s">
        <v>11</v>
      </c>
      <c r="C18" s="29">
        <f>C6/7.33</f>
        <v>241395.36152796727</v>
      </c>
      <c r="D18" s="62">
        <f t="shared" si="0"/>
        <v>0.27000035887313845</v>
      </c>
      <c r="E18" s="63">
        <v>190075.034106412</v>
      </c>
      <c r="F18" s="62">
        <f t="shared" si="1"/>
        <v>0.57400032762253372</v>
      </c>
      <c r="G18" s="68">
        <v>120759.20873124147</v>
      </c>
      <c r="H18" s="62">
        <f t="shared" si="2"/>
        <v>0.39000076946148676</v>
      </c>
      <c r="I18" s="39">
        <v>86877.080491132336</v>
      </c>
    </row>
    <row r="19" spans="1:9" x14ac:dyDescent="0.45">
      <c r="A19" s="47">
        <v>16</v>
      </c>
      <c r="B19" s="10" t="s">
        <v>49</v>
      </c>
      <c r="C19" s="30">
        <f>C18*1.4</f>
        <v>337953.50613915414</v>
      </c>
      <c r="D19" s="61">
        <f t="shared" si="0"/>
        <v>0.27000035887313834</v>
      </c>
      <c r="E19" s="30">
        <v>266105.04774897679</v>
      </c>
      <c r="F19" s="61">
        <f t="shared" si="1"/>
        <v>0.57400032762253372</v>
      </c>
      <c r="G19" s="69">
        <v>169062.89222373805</v>
      </c>
      <c r="H19" s="61">
        <f t="shared" si="2"/>
        <v>0.39000076946148676</v>
      </c>
      <c r="I19" s="40">
        <v>121627.91268758527</v>
      </c>
    </row>
    <row r="20" spans="1:9" x14ac:dyDescent="0.45">
      <c r="A20" s="47">
        <v>17</v>
      </c>
      <c r="B20" s="10" t="s">
        <v>48</v>
      </c>
      <c r="C20" s="30">
        <f>C18*35/100</f>
        <v>84488.376534788535</v>
      </c>
      <c r="D20" s="61">
        <f t="shared" si="0"/>
        <v>0.27000035887313834</v>
      </c>
      <c r="E20" s="30">
        <v>66526.261937244199</v>
      </c>
      <c r="F20" s="61">
        <f t="shared" si="1"/>
        <v>0.57400032762253372</v>
      </c>
      <c r="G20" s="69">
        <v>42265.723055934512</v>
      </c>
      <c r="H20" s="61">
        <f t="shared" si="2"/>
        <v>0.3900007694614866</v>
      </c>
      <c r="I20" s="40">
        <v>30406.97817189632</v>
      </c>
    </row>
    <row r="21" spans="1:9" x14ac:dyDescent="0.45">
      <c r="A21" s="44">
        <v>18</v>
      </c>
      <c r="B21" s="1" t="s">
        <v>13</v>
      </c>
      <c r="C21" s="22">
        <f>C4*10/100</f>
        <v>5308284</v>
      </c>
      <c r="D21" s="26">
        <f t="shared" si="0"/>
        <v>0.27000035887313834</v>
      </c>
      <c r="E21" s="22">
        <v>4179750</v>
      </c>
      <c r="F21" s="26">
        <f t="shared" si="1"/>
        <v>0.57400032762253361</v>
      </c>
      <c r="G21" s="64">
        <v>2655495</v>
      </c>
      <c r="H21" s="26">
        <f t="shared" si="2"/>
        <v>0.39000076946148687</v>
      </c>
      <c r="I21" s="15">
        <v>1910427</v>
      </c>
    </row>
    <row r="22" spans="1:9" x14ac:dyDescent="0.45">
      <c r="A22" s="44">
        <v>19</v>
      </c>
      <c r="B22" s="1" t="s">
        <v>14</v>
      </c>
      <c r="C22" s="22">
        <f>C4*15/100</f>
        <v>7962426</v>
      </c>
      <c r="D22" s="26">
        <f t="shared" si="0"/>
        <v>0.27000035887313834</v>
      </c>
      <c r="E22" s="22">
        <v>6269625</v>
      </c>
      <c r="F22" s="26">
        <f t="shared" si="1"/>
        <v>0.57400032762253361</v>
      </c>
      <c r="G22" s="64">
        <v>3983242.5</v>
      </c>
      <c r="H22" s="26">
        <f t="shared" si="2"/>
        <v>0.39000076946148687</v>
      </c>
      <c r="I22" s="15">
        <v>2865640.5</v>
      </c>
    </row>
    <row r="23" spans="1:9" x14ac:dyDescent="0.45">
      <c r="A23" s="44">
        <v>20</v>
      </c>
      <c r="B23" s="1" t="s">
        <v>15</v>
      </c>
      <c r="C23" s="22">
        <f>C4*22.5/100</f>
        <v>11943639</v>
      </c>
      <c r="D23" s="26">
        <f t="shared" si="0"/>
        <v>0.27000035887313834</v>
      </c>
      <c r="E23" s="22">
        <v>9404437.5</v>
      </c>
      <c r="F23" s="26">
        <f t="shared" si="1"/>
        <v>0.57400032762253361</v>
      </c>
      <c r="G23" s="64">
        <v>5974863.75</v>
      </c>
      <c r="H23" s="26">
        <f t="shared" si="2"/>
        <v>0.39000076946148687</v>
      </c>
      <c r="I23" s="15">
        <v>4298460.75</v>
      </c>
    </row>
    <row r="24" spans="1:9" x14ac:dyDescent="0.45">
      <c r="A24" s="44">
        <v>21</v>
      </c>
      <c r="B24" s="1" t="s">
        <v>16</v>
      </c>
      <c r="C24" s="22">
        <f>C18*40/100</f>
        <v>96558.144611186901</v>
      </c>
      <c r="D24" s="26">
        <f t="shared" si="0"/>
        <v>0.27000035887313845</v>
      </c>
      <c r="E24" s="22">
        <v>76030.013642564794</v>
      </c>
      <c r="F24" s="26">
        <f t="shared" si="1"/>
        <v>0.5740003276225335</v>
      </c>
      <c r="G24" s="64">
        <v>48303.683492496588</v>
      </c>
      <c r="H24" s="26">
        <f t="shared" si="2"/>
        <v>0.39000076946148693</v>
      </c>
      <c r="I24" s="15">
        <v>34750.832196452931</v>
      </c>
    </row>
    <row r="25" spans="1:9" x14ac:dyDescent="0.45">
      <c r="A25" s="44">
        <v>22</v>
      </c>
      <c r="B25" s="1" t="s">
        <v>28</v>
      </c>
      <c r="C25" s="22">
        <f>(C4+C7+C10)/30</f>
        <v>2436094.6666666665</v>
      </c>
      <c r="D25" s="26">
        <f t="shared" si="0"/>
        <v>0.30978699762534151</v>
      </c>
      <c r="E25" s="22">
        <v>1859916.6666666667</v>
      </c>
      <c r="F25" s="26">
        <f t="shared" si="1"/>
        <v>0.5058042177900659</v>
      </c>
      <c r="G25" s="64">
        <v>1235165</v>
      </c>
      <c r="H25" s="26">
        <f t="shared" si="2"/>
        <v>0.41949765306595427</v>
      </c>
      <c r="I25" s="15">
        <v>870142.33333333337</v>
      </c>
    </row>
    <row r="26" spans="1:9" x14ac:dyDescent="0.45">
      <c r="A26" s="44">
        <v>23</v>
      </c>
      <c r="B26" s="1" t="s">
        <v>29</v>
      </c>
      <c r="C26" s="22">
        <f>C25+(C11/30)</f>
        <v>2613037.4666666663</v>
      </c>
      <c r="D26" s="26">
        <f t="shared" si="0"/>
        <v>0.3070143095923869</v>
      </c>
      <c r="E26" s="22">
        <v>1999241.6666666667</v>
      </c>
      <c r="F26" s="26">
        <f t="shared" si="1"/>
        <v>0.51036459047487381</v>
      </c>
      <c r="G26" s="64">
        <v>1323681.5</v>
      </c>
      <c r="H26" s="26">
        <f t="shared" si="2"/>
        <v>0.41748615021608115</v>
      </c>
      <c r="I26" s="15">
        <v>933823.2333333334</v>
      </c>
    </row>
    <row r="27" spans="1:9" x14ac:dyDescent="0.45">
      <c r="A27" s="44">
        <v>24</v>
      </c>
      <c r="B27" s="1" t="s">
        <v>30</v>
      </c>
      <c r="C27" s="22">
        <f>C25+(C12/30)</f>
        <v>2789980.2666666666</v>
      </c>
      <c r="D27" s="26">
        <f t="shared" si="0"/>
        <v>0.30460289602069901</v>
      </c>
      <c r="E27" s="22">
        <v>2138566.666666667</v>
      </c>
      <c r="F27" s="26">
        <f t="shared" si="1"/>
        <v>0.51435327529614616</v>
      </c>
      <c r="G27" s="64">
        <v>1412198</v>
      </c>
      <c r="H27" s="26">
        <f t="shared" si="2"/>
        <v>0.41573147700240093</v>
      </c>
      <c r="I27" s="15">
        <v>997504.13333333342</v>
      </c>
    </row>
    <row r="28" spans="1:9" ht="18.75" thickBot="1" x14ac:dyDescent="0.5">
      <c r="A28" s="44">
        <v>25</v>
      </c>
      <c r="B28" s="1" t="s">
        <v>31</v>
      </c>
      <c r="C28" s="23">
        <f>C25+(C13/30)</f>
        <v>2966923.0666666664</v>
      </c>
      <c r="D28" s="31">
        <f t="shared" si="0"/>
        <v>0.30248646592060613</v>
      </c>
      <c r="E28" s="23">
        <v>2277891.666666667</v>
      </c>
      <c r="F28" s="31">
        <f t="shared" si="1"/>
        <v>0.51787143168581828</v>
      </c>
      <c r="G28" s="70">
        <v>1500714.5</v>
      </c>
      <c r="H28" s="31">
        <f t="shared" si="2"/>
        <v>0.41418739697641782</v>
      </c>
      <c r="I28" s="17">
        <v>1061185.0333333334</v>
      </c>
    </row>
    <row r="29" spans="1:9" ht="18.75" thickBot="1" x14ac:dyDescent="0.5">
      <c r="D29" s="26"/>
      <c r="E29" s="22"/>
      <c r="F29" s="26"/>
      <c r="G29" s="48"/>
      <c r="H29" s="26"/>
      <c r="I29" s="2"/>
    </row>
    <row r="30" spans="1:9" x14ac:dyDescent="0.45">
      <c r="B30" s="12" t="s">
        <v>40</v>
      </c>
      <c r="C30" s="19">
        <f>C4+C7+C10+C15+C17</f>
        <v>86353550</v>
      </c>
      <c r="D30" s="71">
        <f t="shared" si="0"/>
        <v>0.30351129770272184</v>
      </c>
      <c r="E30" s="72">
        <v>66246875</v>
      </c>
      <c r="F30" s="71">
        <f t="shared" si="1"/>
        <v>0.51616580770391607</v>
      </c>
      <c r="G30" s="73">
        <v>43693687.5</v>
      </c>
      <c r="H30" s="71">
        <f t="shared" si="2"/>
        <v>0.41493555567519297</v>
      </c>
      <c r="I30" s="13">
        <v>30880337.5</v>
      </c>
    </row>
    <row r="31" spans="1:9" x14ac:dyDescent="0.45">
      <c r="B31" s="14" t="s">
        <v>27</v>
      </c>
      <c r="C31" s="20">
        <f>(C4+C10)*23/100</f>
        <v>14279053.199999999</v>
      </c>
      <c r="D31" s="26">
        <f t="shared" si="0"/>
        <v>0.31260299170146405</v>
      </c>
      <c r="E31" s="22">
        <v>10878425</v>
      </c>
      <c r="F31" s="26">
        <f t="shared" si="1"/>
        <v>0.52302611982952796</v>
      </c>
      <c r="G31" s="24">
        <v>7142638.5</v>
      </c>
      <c r="H31" s="26">
        <f t="shared" si="2"/>
        <v>0.40492990720797395</v>
      </c>
      <c r="I31" s="15">
        <v>5083982.0999999996</v>
      </c>
    </row>
    <row r="32" spans="1:9" ht="18.75" thickBot="1" x14ac:dyDescent="0.5">
      <c r="B32" s="16" t="s">
        <v>39</v>
      </c>
      <c r="C32" s="21">
        <f>C30+C31</f>
        <v>100632603.2</v>
      </c>
      <c r="D32" s="31">
        <f t="shared" si="0"/>
        <v>0.30479366952219317</v>
      </c>
      <c r="E32" s="23">
        <v>77125300</v>
      </c>
      <c r="F32" s="31">
        <f t="shared" si="1"/>
        <v>0.51712969973479206</v>
      </c>
      <c r="G32" s="25">
        <v>50836326</v>
      </c>
      <c r="H32" s="31">
        <f t="shared" si="2"/>
        <v>0.41352113887899045</v>
      </c>
      <c r="I32" s="17">
        <v>35964319.600000001</v>
      </c>
    </row>
    <row r="33" spans="2:9" ht="18.75" thickBot="1" x14ac:dyDescent="0.5">
      <c r="D33" s="26"/>
      <c r="E33" s="22"/>
      <c r="F33" s="26"/>
      <c r="G33" s="48"/>
      <c r="H33" s="26"/>
      <c r="I33" s="2"/>
    </row>
    <row r="34" spans="2:9" ht="19.5" x14ac:dyDescent="0.5">
      <c r="B34" s="41" t="s">
        <v>37</v>
      </c>
      <c r="C34" s="42">
        <f>(C4+C7+C10)</f>
        <v>73082840</v>
      </c>
      <c r="D34" s="74">
        <f t="shared" si="0"/>
        <v>0.30978699762534162</v>
      </c>
      <c r="E34" s="75">
        <v>55797500</v>
      </c>
      <c r="F34" s="74">
        <f t="shared" si="1"/>
        <v>0.50580421779006579</v>
      </c>
      <c r="G34" s="76">
        <v>37054950</v>
      </c>
      <c r="H34" s="74">
        <f t="shared" si="2"/>
        <v>0.41949765306595432</v>
      </c>
      <c r="I34" s="43">
        <v>26104270</v>
      </c>
    </row>
    <row r="35" spans="2:9" x14ac:dyDescent="0.45">
      <c r="B35" s="14" t="s">
        <v>47</v>
      </c>
      <c r="C35" s="24">
        <f>C34+C9</f>
        <v>75182840</v>
      </c>
      <c r="D35" s="26">
        <f t="shared" si="0"/>
        <v>0.29855071462498378</v>
      </c>
      <c r="E35" s="22">
        <v>57897500</v>
      </c>
      <c r="F35" s="26">
        <f t="shared" si="1"/>
        <v>0.50559290806515156</v>
      </c>
      <c r="G35" s="24">
        <v>38454950</v>
      </c>
      <c r="H35" s="26">
        <f t="shared" si="2"/>
        <v>0.41877881927047628</v>
      </c>
      <c r="I35" s="15">
        <v>27104260</v>
      </c>
    </row>
    <row r="36" spans="2:9" x14ac:dyDescent="0.45">
      <c r="B36" s="14" t="s">
        <v>44</v>
      </c>
      <c r="C36" s="24">
        <f>C34+C11</f>
        <v>78391124</v>
      </c>
      <c r="D36" s="26">
        <f t="shared" si="0"/>
        <v>0.30701430959238712</v>
      </c>
      <c r="E36" s="22">
        <v>59977250</v>
      </c>
      <c r="F36" s="26">
        <f t="shared" si="1"/>
        <v>0.51036459047487381</v>
      </c>
      <c r="G36" s="24">
        <v>39710445</v>
      </c>
      <c r="H36" s="26">
        <f t="shared" si="2"/>
        <v>0.41748615021608121</v>
      </c>
      <c r="I36" s="15">
        <v>28014697</v>
      </c>
    </row>
    <row r="37" spans="2:9" x14ac:dyDescent="0.45">
      <c r="B37" s="14" t="s">
        <v>45</v>
      </c>
      <c r="C37" s="24">
        <f>C34+C12</f>
        <v>83699408</v>
      </c>
      <c r="D37" s="26">
        <f t="shared" si="0"/>
        <v>0.30460289602069923</v>
      </c>
      <c r="E37" s="22">
        <v>64157000</v>
      </c>
      <c r="F37" s="26">
        <f t="shared" si="1"/>
        <v>0.51435327529614594</v>
      </c>
      <c r="G37" s="24">
        <v>42365940</v>
      </c>
      <c r="H37" s="26">
        <f t="shared" si="2"/>
        <v>0.41573147700240104</v>
      </c>
      <c r="I37" s="15">
        <v>29925124</v>
      </c>
    </row>
    <row r="38" spans="2:9" ht="18.75" thickBot="1" x14ac:dyDescent="0.5">
      <c r="B38" s="16" t="s">
        <v>46</v>
      </c>
      <c r="C38" s="25">
        <f>C34+C13</f>
        <v>89007692</v>
      </c>
      <c r="D38" s="31">
        <f t="shared" si="0"/>
        <v>0.30248646592060641</v>
      </c>
      <c r="E38" s="23">
        <v>68336750</v>
      </c>
      <c r="F38" s="31">
        <f t="shared" si="1"/>
        <v>0.51787143168581806</v>
      </c>
      <c r="G38" s="25">
        <v>45021435</v>
      </c>
      <c r="H38" s="31">
        <f t="shared" si="2"/>
        <v>0.41418739697641799</v>
      </c>
      <c r="I38" s="17">
        <v>31835551</v>
      </c>
    </row>
  </sheetData>
  <mergeCells count="6">
    <mergeCell ref="C2:D2"/>
    <mergeCell ref="E2:F2"/>
    <mergeCell ref="G2:H2"/>
    <mergeCell ref="A1:I1"/>
    <mergeCell ref="B2:B3"/>
    <mergeCell ref="A2:A3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rightToLeft="1" workbookViewId="0">
      <selection activeCell="C3" sqref="C3"/>
    </sheetView>
  </sheetViews>
  <sheetFormatPr defaultRowHeight="15" x14ac:dyDescent="0.25"/>
  <cols>
    <col min="1" max="1" width="4.140625" bestFit="1" customWidth="1"/>
    <col min="2" max="2" width="48" bestFit="1" customWidth="1"/>
    <col min="3" max="3" width="15.7109375" customWidth="1"/>
    <col min="6" max="6" width="42.28515625" bestFit="1" customWidth="1"/>
    <col min="7" max="7" width="15.42578125" bestFit="1" customWidth="1"/>
  </cols>
  <sheetData>
    <row r="1" spans="1:7" s="1" customFormat="1" ht="18" x14ac:dyDescent="0.45">
      <c r="A1" s="1" t="s">
        <v>0</v>
      </c>
      <c r="B1" s="1" t="s">
        <v>1</v>
      </c>
      <c r="C1" s="1" t="s">
        <v>2</v>
      </c>
    </row>
    <row r="2" spans="1:7" ht="19.5" x14ac:dyDescent="0.5">
      <c r="A2" s="8"/>
      <c r="B2" s="8" t="s">
        <v>17</v>
      </c>
      <c r="C2" s="4">
        <f>'حقوق سالیانه'!C18</f>
        <v>241395.36152796727</v>
      </c>
    </row>
    <row r="3" spans="1:7" ht="19.5" x14ac:dyDescent="0.5">
      <c r="A3" s="1">
        <v>1</v>
      </c>
      <c r="B3" s="1" t="s">
        <v>19</v>
      </c>
      <c r="C3" s="6">
        <f>('حقوق سالیانه'!C7/30)/7.33</f>
        <v>50022.737608003641</v>
      </c>
    </row>
    <row r="4" spans="1:7" ht="19.5" x14ac:dyDescent="0.5">
      <c r="A4" s="1">
        <v>2</v>
      </c>
      <c r="B4" s="1" t="s">
        <v>18</v>
      </c>
      <c r="C4" s="6">
        <f>('حقوق سالیانه'!C10/30)/7.33</f>
        <v>40927.694406548428</v>
      </c>
    </row>
    <row r="5" spans="1:7" ht="19.5" x14ac:dyDescent="0.5">
      <c r="A5" s="1">
        <v>3</v>
      </c>
      <c r="B5" s="1" t="s">
        <v>20</v>
      </c>
      <c r="C5" s="6">
        <f>('حقوق سالیانه'!C11/30)/7.33</f>
        <v>24139.536152796725</v>
      </c>
    </row>
    <row r="6" spans="1:7" ht="19.5" x14ac:dyDescent="0.5">
      <c r="A6" s="1">
        <v>4</v>
      </c>
      <c r="B6" s="1" t="s">
        <v>21</v>
      </c>
      <c r="C6" s="6">
        <f>C5*2</f>
        <v>48279.07230559345</v>
      </c>
    </row>
    <row r="7" spans="1:7" ht="19.5" x14ac:dyDescent="0.5">
      <c r="A7" s="1">
        <v>5</v>
      </c>
      <c r="B7" s="1" t="s">
        <v>22</v>
      </c>
      <c r="C7" s="6">
        <f>C5*3</f>
        <v>72418.608458390168</v>
      </c>
    </row>
    <row r="8" spans="1:7" ht="19.5" x14ac:dyDescent="0.5">
      <c r="A8" s="1">
        <v>6</v>
      </c>
      <c r="B8" s="1" t="s">
        <v>23</v>
      </c>
      <c r="C8" s="6">
        <f>('حقوق سالیانه'!C15/30)/7.33</f>
        <v>40232.560254661214</v>
      </c>
      <c r="F8" s="1"/>
      <c r="G8" s="6"/>
    </row>
    <row r="9" spans="1:7" ht="19.5" x14ac:dyDescent="0.5">
      <c r="A9" s="1">
        <v>7</v>
      </c>
      <c r="B9" s="1" t="s">
        <v>24</v>
      </c>
      <c r="C9" s="6">
        <f>('حقوق سالیانه'!C17/30)/7.33</f>
        <v>20116.280127330607</v>
      </c>
      <c r="F9" s="1"/>
      <c r="G9" s="6"/>
    </row>
    <row r="10" spans="1:7" ht="19.5" x14ac:dyDescent="0.5">
      <c r="A10" s="1">
        <v>8</v>
      </c>
      <c r="B10" s="1" t="s">
        <v>12</v>
      </c>
      <c r="C10" s="6">
        <f>'حقوق سالیانه'!C19</f>
        <v>337953.50613915414</v>
      </c>
      <c r="F10" s="1"/>
      <c r="G10" s="6"/>
    </row>
    <row r="11" spans="1:7" ht="19.5" x14ac:dyDescent="0.5">
      <c r="A11" s="1">
        <v>9</v>
      </c>
      <c r="B11" s="1" t="s">
        <v>32</v>
      </c>
      <c r="C11" s="6">
        <f>('حقوق سالیانه'!C25*2.5)/(30*7.33)</f>
        <v>27695.48279520994</v>
      </c>
      <c r="F11" s="1"/>
      <c r="G11" s="6"/>
    </row>
    <row r="12" spans="1:7" ht="19.5" x14ac:dyDescent="0.5">
      <c r="A12" s="1">
        <v>10</v>
      </c>
      <c r="B12" s="1" t="s">
        <v>33</v>
      </c>
      <c r="C12" s="6">
        <f>('حقوق سالیانه'!C26*2.5)/(30*7.33)</f>
        <v>29707.110807943001</v>
      </c>
      <c r="F12" s="1"/>
      <c r="G12" s="6"/>
    </row>
    <row r="13" spans="1:7" ht="19.5" x14ac:dyDescent="0.5">
      <c r="A13" s="1">
        <v>11</v>
      </c>
      <c r="B13" s="1" t="s">
        <v>34</v>
      </c>
      <c r="C13" s="6">
        <f>('حقوق سالیانه'!C27*2.5)/(30*7.33)</f>
        <v>31718.738820676062</v>
      </c>
      <c r="F13" s="1"/>
      <c r="G13" s="6"/>
    </row>
    <row r="14" spans="1:7" ht="19.5" x14ac:dyDescent="0.5">
      <c r="A14" s="1">
        <v>12</v>
      </c>
      <c r="B14" s="1" t="s">
        <v>35</v>
      </c>
      <c r="C14" s="6">
        <f>('حقوق سالیانه'!C28*2.5)/(30*7.33)</f>
        <v>33730.36683340912</v>
      </c>
      <c r="F14" s="1"/>
      <c r="G14" s="6"/>
    </row>
    <row r="15" spans="1:7" ht="19.5" x14ac:dyDescent="0.5">
      <c r="A15" s="1"/>
      <c r="B15" s="1"/>
      <c r="C15" s="6"/>
      <c r="F15" s="1"/>
      <c r="G15" s="6"/>
    </row>
    <row r="16" spans="1:7" ht="21" x14ac:dyDescent="0.55000000000000004">
      <c r="A16" s="1"/>
      <c r="B16" s="9" t="s">
        <v>25</v>
      </c>
      <c r="C16" s="6">
        <f>C2+C3+C4+C8+C9</f>
        <v>392694.63392451114</v>
      </c>
      <c r="F16" s="1"/>
      <c r="G16" s="6"/>
    </row>
    <row r="17" spans="1:7" ht="19.5" x14ac:dyDescent="0.5">
      <c r="A17" s="1"/>
      <c r="B17" s="1" t="s">
        <v>26</v>
      </c>
      <c r="C17" s="6">
        <f>C16*7.33</f>
        <v>2878451.6666666665</v>
      </c>
      <c r="F17" s="1"/>
      <c r="G17" s="6"/>
    </row>
    <row r="18" spans="1:7" ht="19.5" x14ac:dyDescent="0.5">
      <c r="A18" s="1"/>
      <c r="B18" s="1"/>
      <c r="C18" s="6"/>
      <c r="F18" s="1"/>
      <c r="G18" s="6"/>
    </row>
    <row r="19" spans="1:7" ht="19.5" x14ac:dyDescent="0.5">
      <c r="A19" s="1"/>
      <c r="B19" s="1"/>
      <c r="C19" s="6"/>
    </row>
    <row r="20" spans="1:7" ht="19.5" x14ac:dyDescent="0.5">
      <c r="A20" s="1"/>
      <c r="B20" s="1"/>
      <c r="C20" s="6"/>
    </row>
    <row r="21" spans="1:7" ht="19.5" x14ac:dyDescent="0.5">
      <c r="A21" s="1"/>
      <c r="B21" s="1"/>
      <c r="C21" s="6"/>
    </row>
    <row r="22" spans="1:7" ht="19.5" x14ac:dyDescent="0.5">
      <c r="A22" s="1"/>
      <c r="B22" s="1"/>
      <c r="C22" s="6"/>
    </row>
    <row r="23" spans="1:7" ht="18" x14ac:dyDescent="0.45">
      <c r="A23" s="1"/>
      <c r="B23" s="1"/>
      <c r="C23" s="7"/>
    </row>
    <row r="24" spans="1:7" ht="18" x14ac:dyDescent="0.45">
      <c r="B24" s="1"/>
      <c r="C24" s="7"/>
    </row>
    <row r="25" spans="1:7" ht="18" x14ac:dyDescent="0.45">
      <c r="B25" s="1"/>
      <c r="C25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حقوق سالیانه</vt:lpstr>
      <vt:lpstr>ساعتی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dcterms:created xsi:type="dcterms:W3CDTF">2019-02-15T15:42:10Z</dcterms:created>
  <dcterms:modified xsi:type="dcterms:W3CDTF">2023-04-14T15:21:26Z</dcterms:modified>
</cp:coreProperties>
</file>